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6731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pflueger\AppData\Roaming\roXtra-Download\39070\"/>
    </mc:Choice>
  </mc:AlternateContent>
  <bookViews>
    <workbookView xWindow="28680" yWindow="-120" windowWidth="29040" windowHeight="17640" activeTab="0"/>
  </bookViews>
  <sheets>
    <sheet name="Stundenliste je MitarbeiterIn" sheetId="75" r:id="rId3"/>
    <sheet name="Stundensatzberechnung" sheetId="78" r:id="rId4"/>
    <sheet name="Farblegende" sheetId="77" state="hidden" r:id="rId5"/>
  </sheets>
  <externalReferences>
    <externalReference r:id="rId7"/>
    <externalReference r:id="rId8"/>
  </externalReferences>
  <definedNames>
    <definedName name="_xlnm._FilterDatabase" localSheetId="0" hidden="1">'Stundenliste je MitarbeiterIn'!$A$17:$O$82</definedName>
    <definedName name="_xlnm.Print_Area" localSheetId="2">Farblegende!$A$1:$L$14</definedName>
    <definedName name="_xlnm.Print_Area" localSheetId="0">'Stundenliste je MitarbeiterIn'!$A$1:$O$105</definedName>
    <definedName name="_xlnm.Print_Area" localSheetId="1">Stundensatzberechnung!$A$1:$G$90</definedName>
    <definedName name="Jahr" localSheetId="2">#REF!</definedName>
    <definedName name="Jahr" localSheetId="1">#REF!</definedName>
    <definedName name="Jahr">#REF!</definedName>
    <definedName name="rox_AlternativeGueltigkeit">'Stundenliste je MitarbeiterIn'!$K$5</definedName>
    <definedName name="rox_FreigabedatumVB">'Stundenliste je MitarbeiterIn'!$K$5</definedName>
    <definedName name="rox_Revision" localSheetId="2">'[1]Prüfbericht allgemein'!$M$1</definedName>
    <definedName name="rox_Revision">'Stundenliste je MitarbeiterIn'!$B$5</definedName>
    <definedName name="rox_Title" localSheetId="2">'[2]Allgemeine Daten'!$E$8</definedName>
    <definedName name="rox_VKSVersion" localSheetId="2">'[1]Prüfbericht allgemein'!$B$6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75" l="1"/>
</calcChain>
</file>

<file path=xl/sharedStrings.xml><?xml version="1.0" encoding="utf-8"?>
<sst xmlns="http://schemas.openxmlformats.org/spreadsheetml/2006/main" count="336" uniqueCount="107">
  <si>
    <t>Projektnummer:</t>
  </si>
  <si>
    <t>bis:</t>
  </si>
  <si>
    <t>Durchführungszeitraum von:</t>
  </si>
  <si>
    <t>Korrekturen zu Projekt-stunden</t>
  </si>
  <si>
    <t>Bemerkungen/Begründung der Korrekturen
(Anmerkungen zur Prüfung)</t>
  </si>
  <si>
    <t>Feldfarbe</t>
  </si>
  <si>
    <t>Mindestzeichenanzahl Person/Name</t>
  </si>
  <si>
    <r>
      <t xml:space="preserve">Korrekturen Abrechnungsprüfung
</t>
    </r>
    <r>
      <rPr>
        <sz val="12"/>
        <rFont val="Tahoma"/>
        <family val="2"/>
      </rPr>
      <t>(nur durch SFG auszufüllen!)</t>
    </r>
  </si>
  <si>
    <t>gültig ab:</t>
  </si>
  <si>
    <t>anerkannte Projekt-stunden</t>
  </si>
  <si>
    <t>Stundenaufzeichnung/Tätigkeitsbeschreibung je MitarbeiterIn</t>
  </si>
  <si>
    <t>MitarbeiterIn (Vor- und Zuname):</t>
  </si>
  <si>
    <t>Mindestzeichenanzahl Tätigkeitsbeschreibung</t>
  </si>
  <si>
    <t>Erbringung von Leistungsstunden ab:</t>
  </si>
  <si>
    <t>Spalte "D"</t>
  </si>
  <si>
    <t>Spalte "H"</t>
  </si>
  <si>
    <t>Summe Anwesenheits-stunden</t>
  </si>
  <si>
    <t>Projekt-relevante, tatsächliche Leistungs-stunden</t>
  </si>
  <si>
    <t>Prinzipiell förderbare Projekt-stunden</t>
  </si>
  <si>
    <t>Summe:</t>
  </si>
  <si>
    <t>(Summe förderbare Projekt-stunden für MitarbeiterIn)</t>
  </si>
  <si>
    <t>***ACHTUNG: Notwendige Dummyzelle, nicht beschreiben!!***</t>
  </si>
  <si>
    <t>Unterschrift MitarbeiterIn</t>
  </si>
  <si>
    <t>Pauschaler Unternehmerlohn</t>
  </si>
  <si>
    <r>
      <t xml:space="preserve">Datum
</t>
    </r>
    <r>
      <rPr>
        <sz val="10"/>
        <rFont val="Tahoma"/>
        <family val="2"/>
      </rPr>
      <t>(TT.MM.JJJJ)</t>
    </r>
  </si>
  <si>
    <t>GF (ja/nein):</t>
  </si>
  <si>
    <t>Stichtag für max. Stunden über 10,00!</t>
  </si>
  <si>
    <t>max. h/Tag</t>
  </si>
  <si>
    <t>Mindestdatum für Plausi-Checks</t>
  </si>
  <si>
    <t>Maximaldatum für Plausi-Checks</t>
  </si>
  <si>
    <t>Grunds. förderbare Projektstunden pro Tag</t>
  </si>
  <si>
    <t>Basis für Kürzungen Projektstunden pro Tag</t>
  </si>
  <si>
    <t>Max. Arbeitsstunden/Tag laut AZG NEU</t>
  </si>
  <si>
    <t>Grunds. förderbare Projektstg. GF pro Tag</t>
  </si>
  <si>
    <t>Zellfarbe:</t>
  </si>
  <si>
    <t>bedeutet:</t>
  </si>
  <si>
    <t>Fehlender (Text)eintrag durch den/die BenutzerIn  - i.d.R. veränderbar!</t>
  </si>
  <si>
    <t>In dieser Form unzureichender (Text)eintrag durch den/die BenutzerIn  - i.d.R. nicht veränderbar!</t>
  </si>
  <si>
    <t>Optionaler (Text)eintrag durch den/die BenutzerIn  - i.d.R. veränderbar!</t>
  </si>
  <si>
    <t>In dieser Form unzulässiger (Text)eintrag durch den/die BenutzerIn  - i.d.R. veränderbar!</t>
  </si>
  <si>
    <t>Aufgrund der (Text)einträge durch den/die BenutzerIn spezielle Prüfung durch SFG erforderlich!</t>
  </si>
  <si>
    <t>Farbeschema der bedingten Formatierungen im Beiblatt:</t>
  </si>
  <si>
    <t>Die Stundensatzberechnung hat abhängig vom Förderungsvertrag bzw. dem Beschäftigungsverhältnis des/der Mitarbeiters/in in einem separaten Beiblatt zu erfolgen!!</t>
  </si>
  <si>
    <r>
      <t>Arbeits-beginn</t>
    </r>
    <r>
      <rPr>
        <sz val="10"/>
        <rFont val="Tahoma"/>
        <family val="2"/>
      </rPr>
      <t xml:space="preserve"> 
(Kommt - hh:mm)</t>
    </r>
  </si>
  <si>
    <r>
      <t>Arbeits-ende</t>
    </r>
    <r>
      <rPr>
        <sz val="10"/>
        <rFont val="Tahoma"/>
        <family val="2"/>
      </rPr>
      <t xml:space="preserve"> 
(Geht - hh:mm)</t>
    </r>
  </si>
  <si>
    <t>* Für eine ggf. erforderliche Aufschlüsselung der Projektstunden/Projektkosten nach Kostenposition bzw. Arbeitspaket bitte die Filterfunktion verwenden!!</t>
  </si>
  <si>
    <r>
      <t xml:space="preserve">Pause 
</t>
    </r>
    <r>
      <rPr>
        <sz val="10"/>
        <rFont val="Tahoma"/>
        <family val="2"/>
      </rPr>
      <t>(in Stunden z.B. 0,50 zu erfassen)</t>
    </r>
  </si>
  <si>
    <t>003/02.2025</t>
  </si>
  <si>
    <t>Revision:</t>
  </si>
  <si>
    <r>
      <t xml:space="preserve">Korrekturteil
</t>
    </r>
    <r>
      <rPr>
        <b/>
        <sz val="16"/>
        <rFont val="Tahoma"/>
        <family val="2"/>
      </rPr>
      <t>Im Zuge der Abrechnungsprüfung durch die SFG durchzuführen!</t>
    </r>
  </si>
  <si>
    <t>% LNK ohne Deckelung</t>
  </si>
  <si>
    <t>% LNK mit Höchst-BMG</t>
  </si>
  <si>
    <t>Höchstbeitragsgrund. 1. PJ</t>
  </si>
  <si>
    <t>Höchstbeitragsgrund. 2. PJ</t>
  </si>
  <si>
    <t>Jahresgehalt (laut letztgültigem Jahres-LK)**</t>
  </si>
  <si>
    <t>Lohnnebenkosten (angenähert)</t>
  </si>
  <si>
    <t>Jahres-Personalkosten (errechnet)</t>
  </si>
  <si>
    <t>Jahresstundenteiler (anrechenbar)</t>
  </si>
  <si>
    <t>Normalarbeitszeit/Woche</t>
  </si>
  <si>
    <t>Stundensatz*** exkl. Gemeinkosten (GK)</t>
  </si>
  <si>
    <t>** Sofern Jahreslohnkonto zum letzten abgeschlossenenen Kalenderjahr (31.12.) noch nicht vorhanden ist, oder bei unterjährigem Eintritt von
    neuen MitarbeiterInnen, ist eine Hochrechnung (gesondert zu belegen, z.B. Fortschreibung oder Monatsbezug x 14, etc.) zulässig!</t>
  </si>
  <si>
    <t>Stundenteiler</t>
  </si>
  <si>
    <r>
      <rPr>
        <b/>
        <sz val="8"/>
        <rFont val="Tahoma"/>
        <family val="2"/>
      </rPr>
      <t xml:space="preserve">Stundensatzberechnung*: </t>
    </r>
    <r>
      <rPr>
        <sz val="8"/>
        <rFont val="Tahoma"/>
        <family val="2"/>
      </rPr>
      <t>Methode unabhängig ob pauschalierte MitarbeiterInnen oder nicht:</t>
    </r>
  </si>
  <si>
    <t>MA 7</t>
  </si>
  <si>
    <t>MA 8</t>
  </si>
  <si>
    <t>MA 9</t>
  </si>
  <si>
    <t>MA 10</t>
  </si>
  <si>
    <t>Korrektur</t>
  </si>
  <si>
    <t>MA 5</t>
  </si>
  <si>
    <t>MA 6</t>
  </si>
  <si>
    <t>MA 3</t>
  </si>
  <si>
    <t>MA 4</t>
  </si>
  <si>
    <t>AP1</t>
  </si>
  <si>
    <t>AP2</t>
  </si>
  <si>
    <t>AP3</t>
  </si>
  <si>
    <t>AP4</t>
  </si>
  <si>
    <t>AP5</t>
  </si>
  <si>
    <t>AP6</t>
  </si>
  <si>
    <t>MA 9 (SFG)</t>
  </si>
  <si>
    <t>Korr. Std.-Satz</t>
  </si>
  <si>
    <t>nachgew. Stunden</t>
  </si>
  <si>
    <t>anerk. Stunden</t>
  </si>
  <si>
    <t>ff. Betrag n. Korr.</t>
  </si>
  <si>
    <t>AP7</t>
  </si>
  <si>
    <t>AP8</t>
  </si>
  <si>
    <t>Summe</t>
  </si>
  <si>
    <t>MA 1</t>
  </si>
  <si>
    <t>MA 2</t>
  </si>
  <si>
    <t>MA 7 (SFG)</t>
  </si>
  <si>
    <t>MA 10 (SFG)</t>
  </si>
  <si>
    <t>MA 8 (SFG)</t>
  </si>
  <si>
    <t>MA 5 (SFG)</t>
  </si>
  <si>
    <t>MA 6 (SFG)</t>
  </si>
  <si>
    <t>MA 1 (SFG)</t>
  </si>
  <si>
    <t>MA 2 (SFG)</t>
  </si>
  <si>
    <t>MA 3 (SFG)</t>
  </si>
  <si>
    <t>MA 4 (SFG)</t>
  </si>
  <si>
    <t>*** Der so ermittelte Stundensatz (pro Kalenderjahr) ist in der entsprechenden Maske am Portal zu erfassen!</t>
  </si>
  <si>
    <t>…………………………………………………………………..……….</t>
  </si>
  <si>
    <t>Stundensatz gültig ab (MM/JJJJ):</t>
  </si>
  <si>
    <t>Beiblatt zum Nachweis für "Personalkosten"</t>
  </si>
  <si>
    <r>
      <rPr>
        <b/>
        <sz val="10"/>
        <rFont val="Tahoma"/>
        <family val="2"/>
      </rPr>
      <t xml:space="preserve">rechtsgültige Fertigung 
</t>
    </r>
    <r>
      <rPr>
        <sz val="10"/>
        <rFont val="Tahoma"/>
        <family val="2"/>
      </rPr>
      <t>(Stempel, Datum, Unterschrift; sofern nicht am Portal signiert)</t>
    </r>
  </si>
  <si>
    <t>Stundensatzberechnung je MitarbeiterIn auf Istkostenbasis mit festgelegtem Jahresstundenteiler</t>
  </si>
  <si>
    <r>
      <t xml:space="preserve">* Berechnung auf Istlohnkostenbasis, Stundensatzermittlung erfolgt - ausg. b. Änderungen des Beschäftigungsausmaßes - nur 1x bei Projektbeginn.
   </t>
    </r>
    <r>
      <rPr>
        <sz val="10"/>
        <rFont val="Tahoma"/>
        <family val="2"/>
      </rPr>
      <t xml:space="preserve">(Basis Jahresbruttogehalt inkl. 13./14. Gehalt sowie ggf. Bezüge gem. §68 (1) EStG. </t>
    </r>
    <r>
      <rPr>
        <b/>
        <sz val="10"/>
        <rFont val="Tahoma"/>
        <family val="2"/>
      </rPr>
      <t xml:space="preserve">Überstundenentgelte, Prämien </t>
    </r>
    <r>
      <rPr>
        <sz val="10"/>
        <rFont val="Tahoma"/>
        <family val="2"/>
      </rPr>
      <t>und/oder</t>
    </r>
    <r>
      <rPr>
        <b/>
        <sz val="10"/>
        <rFont val="Tahoma"/>
        <family val="2"/>
      </rPr>
      <t xml:space="preserve"> Tantiemen sind nicht förderfähig!</t>
    </r>
    <r>
      <rPr>
        <sz val="10"/>
        <rFont val="Tahoma"/>
        <family val="2"/>
      </rPr>
      <t>)</t>
    </r>
  </si>
  <si>
    <t xml:space="preserve">Kosten-position/ Arbeitspaket </t>
  </si>
  <si>
    <t/>
  </si>
  <si>
    <t>MitarbeiterIn arbeitet im oben erfassten Zeitraum noch in anderen geförderten Projekten mit (Ja/Nein):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</si>
</sst>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€&quot;\ * #,##0_-;\-&quot;€&quot;\ * #,##0_-;_-&quot;€&quot;\ * &quot;-&quot;_-;_-@_-"/>
    <numFmt numFmtId="167" formatCode="_-&quot;€&quot;\ * #,##0.00_-;\-&quot;€&quot;\ * #,##0.00_-;_-&quot;€&quot;\ * &quot;-&quot;??_-;_-@_-"/>
    <numFmt numFmtId="168" formatCode="_-&quot;öS&quot;\ * #,##0.00_-;\-&quot;öS&quot;\ * #,##0.00_-;_-&quot;öS&quot;\ * &quot;-&quot;??_-;_-@_-"/>
    <numFmt numFmtId="169" formatCode="#,##0.00&quot;    &quot;;\-#,##0.00&quot;    &quot;;&quot; -&quot;#&quot;    &quot;;@\ "/>
    <numFmt numFmtId="170" formatCode="hh:mm;@"/>
    <numFmt numFmtId="171" formatCode="#,##0_ ;\-#,##0\ "/>
    <numFmt numFmtId="172" formatCode="#,##0.0"/>
  </numFmts>
  <fonts count="33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 val="single"/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sz val="12"/>
      <color theme="1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</font>
    <font>
      <b/>
      <sz val="10.5"/>
      <name val="Tahoma"/>
      <family val="2"/>
    </font>
    <font>
      <b/>
      <i/>
      <sz val="10.5"/>
      <name val="Tahoma"/>
      <family val="2"/>
    </font>
    <font>
      <sz val="10"/>
      <color theme="0"/>
      <name val="Tahoma"/>
      <family val="2"/>
    </font>
    <font>
      <b/>
      <sz val="18"/>
      <name val="Tahoma"/>
      <family val="2"/>
    </font>
    <font>
      <b/>
      <sz val="10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b/>
      <sz val="10"/>
      <color theme="0" tint="-0.34918001294136"/>
      <name val="Tahoma"/>
      <family val="2"/>
    </font>
    <font>
      <sz val="10"/>
      <color theme="0" tint="-0.34918001294136"/>
      <name val="Tahoma"/>
      <family val="2"/>
    </font>
    <font>
      <sz val="11"/>
      <name val="Tahoma"/>
      <family val="2"/>
    </font>
    <font>
      <sz val="11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u val="single"/>
      <sz val="10"/>
      <name val="Tahoma"/>
      <family val="2"/>
    </font>
    <font>
      <b/>
      <i/>
      <sz val="10"/>
      <color rgb="FFFF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010002613068"/>
        <bgColor indexed="64"/>
      </patternFill>
    </fill>
    <fill>
      <patternFill patternType="solid">
        <fgColor theme="0" tint="-0.148829996585846"/>
        <bgColor indexed="64"/>
      </patternFill>
    </fill>
    <fill>
      <patternFill patternType="solid">
        <fgColor theme="0" tint="-0.149189993739128"/>
        <bgColor indexed="64"/>
      </patternFill>
    </fill>
    <fill>
      <patternFill patternType="solid">
        <fgColor theme="0" tint="-0.249170005321503"/>
        <bgColor indexed="64"/>
      </patternFill>
    </fill>
    <fill>
      <patternFill patternType="solid">
        <fgColor theme="6" tint="0.5997499823570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0491899996995926"/>
        <bgColor indexed="64"/>
      </patternFill>
    </fill>
    <fill>
      <patternFill patternType="solid">
        <fgColor theme="9" tint="0.7998600006103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86000061035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749982357025"/>
        <bgColor indexed="64"/>
      </patternFill>
    </fill>
    <fill>
      <patternFill patternType="solid">
        <fgColor theme="0" tint="-0.049639999866485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770006537437"/>
        <bgColor indexed="64"/>
      </patternFill>
    </fill>
    <fill>
      <patternFill patternType="solid">
        <fgColor theme="0" tint="-0.349759995937347"/>
        <bgColor indexed="64"/>
      </patternFill>
    </fill>
    <fill>
      <patternFill patternType="solid">
        <fgColor theme="0" tint="-0.049770001322031"/>
        <bgColor indexed="64"/>
      </patternFill>
    </fill>
    <fill>
      <patternFill patternType="solid">
        <fgColor theme="2" tint="-0.099629998207092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/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/>
      <bottom style="double">
        <color auto="1"/>
      </bottom>
    </border>
    <border>
      <left/>
      <right/>
      <top/>
      <bottom style="double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/>
      <top/>
      <bottom style="hair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double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</borders>
  <cellStyleXfs count="9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168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/>
      <protection/>
    </xf>
    <xf numFmtId="0" fontId="3" fillId="0" borderId="0">
      <alignment/>
      <protection/>
    </xf>
    <xf numFmtId="43" fontId="3" fillId="0" borderId="0" applyFont="0" applyFill="0" applyBorder="0" applyAlignment="0" applyProtection="0"/>
    <xf numFmtId="0" fontId="0" fillId="0" borderId="0">
      <alignment/>
      <protection/>
    </xf>
    <xf numFmtId="0" fontId="3" fillId="0" borderId="0">
      <alignment/>
      <protection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/>
      <protection/>
    </xf>
    <xf numFmtId="0" fontId="2" fillId="0" borderId="0">
      <alignment/>
      <protection/>
    </xf>
    <xf numFmtId="0" fontId="2" fillId="2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>
      <alignment/>
      <protection/>
    </xf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3" fillId="0" borderId="0" applyFont="0" applyFill="0" applyBorder="0" applyAlignment="0" applyProtection="0"/>
    <xf numFmtId="0" fontId="3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43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0" fontId="2" fillId="3" borderId="1" applyNumberFormat="0" applyFont="0" applyFill="0" applyBorder="0" applyAlignment="0">
      <protection hidden="1"/>
    </xf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>
      <alignment/>
      <protection/>
    </xf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/>
      <protection/>
    </xf>
    <xf numFmtId="43" fontId="0" fillId="0" borderId="0" applyFont="0" applyFill="0" applyBorder="0" applyAlignment="0" applyProtection="0"/>
    <xf numFmtId="0" fontId="2" fillId="0" borderId="0">
      <alignment/>
      <protection/>
    </xf>
    <xf numFmtId="169" fontId="0" fillId="0" borderId="0" applyFill="0" applyBorder="0" applyAlignment="0" applyProtection="0"/>
    <xf numFmtId="0" fontId="2" fillId="4" borderId="1" applyNumberFormat="0" applyFont="0" applyFill="0" applyBorder="0" applyAlignment="0">
      <protection hidden="1"/>
    </xf>
    <xf numFmtId="0" fontId="2" fillId="4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322">
    <xf numFmtId="0" fontId="0" fillId="0" borderId="0" xfId="0"/>
    <xf numFmtId="0" fontId="4" fillId="5" borderId="0" xfId="28" applyFont="1" applyFill="1" applyBorder="1" applyAlignment="1" applyProtection="1">
      <alignment horizontal="center" vertical="center" wrapText="1"/>
      <protection/>
    </xf>
    <xf numFmtId="0" fontId="19" fillId="5" borderId="0" xfId="84" applyFont="1" applyFill="1" applyBorder="1" applyAlignment="1" applyProtection="1">
      <alignment horizontal="center"/>
      <protection/>
    </xf>
    <xf numFmtId="49" fontId="7" fillId="0" borderId="2" xfId="32" applyNumberFormat="1" applyFont="1" applyFill="1" applyBorder="1" applyAlignment="1" applyProtection="1">
      <alignment horizontal="left" wrapText="1"/>
      <protection locked="0"/>
    </xf>
    <xf numFmtId="49" fontId="7" fillId="0" borderId="3" xfId="32" applyNumberFormat="1" applyFont="1" applyFill="1" applyBorder="1" applyAlignment="1" applyProtection="1">
      <alignment horizontal="left" wrapText="1"/>
      <protection locked="0"/>
    </xf>
    <xf numFmtId="49" fontId="7" fillId="0" borderId="4" xfId="32" applyNumberFormat="1" applyFont="1" applyFill="1" applyBorder="1" applyAlignment="1" applyProtection="1">
      <alignment horizontal="left" wrapText="1"/>
      <protection locked="0"/>
    </xf>
    <xf numFmtId="0" fontId="6" fillId="6" borderId="5" xfId="32" applyFont="1" applyFill="1" applyBorder="1" applyAlignment="1" applyProtection="1">
      <alignment horizontal="center" vertical="center" wrapText="1"/>
      <protection/>
    </xf>
    <xf numFmtId="0" fontId="6" fillId="6" borderId="6" xfId="32" applyFont="1" applyFill="1" applyBorder="1" applyAlignment="1" applyProtection="1">
      <alignment horizontal="center" vertical="center" wrapText="1"/>
      <protection/>
    </xf>
    <xf numFmtId="0" fontId="6" fillId="6" borderId="7" xfId="32" applyFont="1" applyFill="1" applyBorder="1" applyAlignment="1" applyProtection="1">
      <alignment horizontal="center" vertical="center" wrapText="1"/>
      <protection/>
    </xf>
    <xf numFmtId="0" fontId="6" fillId="6" borderId="8" xfId="32" applyFont="1" applyFill="1" applyBorder="1" applyAlignment="1" applyProtection="1">
      <alignment horizontal="center" vertical="center" wrapText="1"/>
      <protection/>
    </xf>
    <xf numFmtId="0" fontId="6" fillId="6" borderId="0" xfId="32" applyFont="1" applyFill="1" applyBorder="1" applyAlignment="1" applyProtection="1">
      <alignment horizontal="center" vertical="center" wrapText="1"/>
      <protection/>
    </xf>
    <xf numFmtId="0" fontId="6" fillId="6" borderId="9" xfId="32" applyFont="1" applyFill="1" applyBorder="1" applyAlignment="1" applyProtection="1">
      <alignment horizontal="center" vertical="center" wrapText="1"/>
      <protection/>
    </xf>
    <xf numFmtId="0" fontId="6" fillId="6" borderId="10" xfId="32" applyFont="1" applyFill="1" applyBorder="1" applyAlignment="1" applyProtection="1">
      <alignment horizontal="center" vertical="center" wrapText="1"/>
      <protection/>
    </xf>
    <xf numFmtId="0" fontId="6" fillId="6" borderId="11" xfId="32" applyFont="1" applyFill="1" applyBorder="1" applyAlignment="1" applyProtection="1">
      <alignment horizontal="center" vertical="center" wrapText="1"/>
      <protection/>
    </xf>
    <xf numFmtId="0" fontId="6" fillId="6" borderId="12" xfId="32" applyFont="1" applyFill="1" applyBorder="1" applyAlignment="1" applyProtection="1">
      <alignment horizontal="center" vertical="center" wrapText="1"/>
      <protection/>
    </xf>
    <xf numFmtId="0" fontId="6" fillId="0" borderId="0" xfId="0" applyFont="1" applyBorder="1" applyAlignment="1" applyProtection="1">
      <alignment horizontal="right" vertical="top"/>
      <protection/>
    </xf>
    <xf numFmtId="14" fontId="5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/>
    </xf>
    <xf numFmtId="0" fontId="18" fillId="0" borderId="0" xfId="32" applyFont="1" applyBorder="1">
      <alignment/>
      <protection/>
    </xf>
    <xf numFmtId="2" fontId="18" fillId="0" borderId="0" xfId="32" applyNumberFormat="1" applyFont="1" applyBorder="1">
      <alignment/>
      <protection/>
    </xf>
    <xf numFmtId="0" fontId="9" fillId="0" borderId="0" xfId="84" applyFont="1" applyBorder="1" applyAlignment="1" applyProtection="1">
      <alignment horizontal="right"/>
      <protection/>
    </xf>
    <xf numFmtId="14" fontId="5" fillId="0" borderId="0" xfId="32" applyNumberFormat="1" applyFont="1" applyFill="1" applyBorder="1" applyAlignment="1" applyProtection="1">
      <alignment vertical="center"/>
      <protection locked="0"/>
    </xf>
    <xf numFmtId="0" fontId="7" fillId="7" borderId="0" xfId="28" applyFont="1" applyFill="1" applyBorder="1" applyAlignment="1" applyProtection="1">
      <alignment vertical="top"/>
      <protection/>
    </xf>
    <xf numFmtId="43" fontId="10" fillId="4" borderId="13" xfId="36" applyFont="1" applyFill="1" applyBorder="1" applyAlignment="1" applyProtection="1">
      <alignment horizontal="right" vertical="top"/>
      <protection/>
    </xf>
    <xf numFmtId="0" fontId="7" fillId="0" borderId="0" xfId="32" applyFont="1" applyBorder="1" applyProtection="1">
      <alignment/>
      <protection/>
    </xf>
    <xf numFmtId="0" fontId="17" fillId="0" borderId="0" xfId="32" applyFont="1" applyBorder="1" applyAlignment="1" applyProtection="1">
      <alignment vertical="center" wrapText="1"/>
      <protection/>
    </xf>
    <xf numFmtId="0" fontId="7" fillId="0" borderId="0" xfId="32" applyFont="1">
      <alignment/>
      <protection/>
    </xf>
    <xf numFmtId="0" fontId="7" fillId="0" borderId="0" xfId="32" applyFont="1" applyProtection="1">
      <alignment/>
      <protection/>
    </xf>
    <xf numFmtId="0" fontId="9" fillId="0" borderId="0" xfId="84" applyFont="1" applyBorder="1" applyAlignment="1" applyProtection="1">
      <alignment horizontal="right"/>
      <protection locked="0"/>
    </xf>
    <xf numFmtId="0" fontId="9" fillId="0" borderId="0" xfId="84" applyFont="1" applyBorder="1" applyAlignment="1" applyProtection="1">
      <alignment horizontal="right" vertical="top"/>
      <protection/>
    </xf>
    <xf numFmtId="0" fontId="17" fillId="0" borderId="0" xfId="32" applyFont="1" applyAlignment="1" applyProtection="1">
      <alignment/>
      <protection/>
    </xf>
    <xf numFmtId="2" fontId="10" fillId="0" borderId="0" xfId="32" applyNumberFormat="1" applyFont="1" applyBorder="1">
      <alignment/>
      <protection/>
    </xf>
    <xf numFmtId="0" fontId="6" fillId="0" borderId="0" xfId="32" applyFont="1" applyFill="1" applyAlignment="1" applyProtection="1">
      <alignment horizontal="right" vertical="center"/>
      <protection/>
    </xf>
    <xf numFmtId="0" fontId="17" fillId="0" borderId="0" xfId="32" applyFont="1" applyBorder="1" applyAlignment="1" applyProtection="1">
      <alignment/>
      <protection/>
    </xf>
    <xf numFmtId="0" fontId="7" fillId="0" borderId="0" xfId="32" applyFont="1" applyFill="1" applyBorder="1" applyAlignment="1" applyProtection="1">
      <alignment horizontal="right" vertical="center"/>
      <protection/>
    </xf>
    <xf numFmtId="0" fontId="7" fillId="0" borderId="0" xfId="32" applyFont="1" applyAlignment="1">
      <alignment vertical="center"/>
      <protection/>
    </xf>
    <xf numFmtId="0" fontId="13" fillId="0" borderId="0" xfId="26" applyFont="1" applyAlignment="1" applyProtection="1" quotePrefix="1">
      <alignment horizontal="left" vertical="center"/>
      <protection/>
    </xf>
    <xf numFmtId="14" fontId="5" fillId="0" borderId="0" xfId="32" applyNumberFormat="1" applyFont="1" applyBorder="1" applyAlignment="1" applyProtection="1">
      <alignment vertical="center"/>
      <protection/>
    </xf>
    <xf numFmtId="0" fontId="10" fillId="0" borderId="0" xfId="32" applyFont="1" applyAlignment="1" applyProtection="1">
      <alignment/>
      <protection/>
    </xf>
    <xf numFmtId="10" fontId="10" fillId="7" borderId="0" xfId="21" applyNumberFormat="1" applyFont="1" applyFill="1" applyAlignment="1" applyProtection="1">
      <alignment vertical="top"/>
      <protection/>
    </xf>
    <xf numFmtId="0" fontId="8" fillId="8" borderId="0" xfId="26" applyFont="1" applyFill="1" applyAlignment="1" applyProtection="1">
      <alignment vertical="center"/>
      <protection/>
    </xf>
    <xf numFmtId="2" fontId="8" fillId="0" borderId="0" xfId="32" applyNumberFormat="1" applyFont="1" applyAlignment="1" applyProtection="1">
      <alignment horizontal="center" vertical="center"/>
      <protection/>
    </xf>
    <xf numFmtId="4" fontId="10" fillId="7" borderId="0" xfId="28" applyNumberFormat="1" applyFont="1" applyFill="1" applyBorder="1" applyAlignment="1" applyProtection="1">
      <alignment vertical="top"/>
      <protection/>
    </xf>
    <xf numFmtId="0" fontId="7" fillId="0" borderId="0" xfId="32" applyFont="1" applyFill="1" applyBorder="1">
      <alignment/>
      <protection/>
    </xf>
    <xf numFmtId="0" fontId="10" fillId="0" borderId="0" xfId="32" applyFont="1" applyAlignment="1" applyProtection="1">
      <alignment horizontal="left" vertical="center"/>
      <protection/>
    </xf>
    <xf numFmtId="0" fontId="10" fillId="0" borderId="0" xfId="32" applyFont="1" applyBorder="1" applyAlignment="1" applyProtection="1">
      <alignment horizontal="right" vertical="center"/>
      <protection/>
    </xf>
    <xf numFmtId="0" fontId="10" fillId="0" borderId="0" xfId="32" applyFont="1" applyAlignment="1" applyProtection="1">
      <alignment horizontal="right" vertical="center"/>
      <protection/>
    </xf>
    <xf numFmtId="0" fontId="8" fillId="9" borderId="0" xfId="26" applyFont="1" applyFill="1" applyAlignment="1" applyProtection="1">
      <alignment vertical="center"/>
      <protection/>
    </xf>
    <xf numFmtId="0" fontId="13" fillId="0" borderId="0" xfId="26" applyFont="1" applyAlignment="1" applyProtection="1" quotePrefix="1">
      <alignment vertical="center"/>
      <protection/>
    </xf>
    <xf numFmtId="0" fontId="10" fillId="0" borderId="0" xfId="32" applyFont="1" applyProtection="1">
      <alignment/>
      <protection/>
    </xf>
    <xf numFmtId="4" fontId="10" fillId="0" borderId="0" xfId="26" applyNumberFormat="1" applyFont="1" applyFill="1" applyBorder="1" applyAlignment="1" applyProtection="1">
      <alignment vertical="center"/>
      <protection/>
    </xf>
    <xf numFmtId="0" fontId="24" fillId="0" borderId="0" xfId="32" applyFont="1" applyProtection="1">
      <alignment/>
      <protection/>
    </xf>
    <xf numFmtId="0" fontId="10" fillId="5" borderId="14" xfId="32" applyFont="1" applyFill="1" applyBorder="1" applyAlignment="1" applyProtection="1">
      <alignment vertical="center"/>
      <protection/>
    </xf>
    <xf numFmtId="0" fontId="10" fillId="5" borderId="15" xfId="32" applyFont="1" applyFill="1" applyBorder="1" applyAlignment="1" applyProtection="1">
      <alignment horizontal="right" vertical="center"/>
      <protection/>
    </xf>
    <xf numFmtId="4" fontId="10" fillId="5" borderId="16" xfId="26" applyNumberFormat="1" applyFont="1" applyFill="1" applyBorder="1" applyProtection="1">
      <alignment/>
      <protection/>
    </xf>
    <xf numFmtId="3" fontId="12" fillId="7" borderId="0" xfId="28" applyNumberFormat="1" applyFont="1" applyFill="1" applyBorder="1" applyAlignment="1" applyProtection="1">
      <alignment horizontal="center" vertical="top"/>
      <protection/>
    </xf>
    <xf numFmtId="0" fontId="10" fillId="0" borderId="0" xfId="32" applyFont="1" applyFill="1" applyBorder="1" applyAlignment="1">
      <alignment horizontal="center"/>
      <protection/>
    </xf>
    <xf numFmtId="0" fontId="10" fillId="10" borderId="17" xfId="32" applyFont="1" applyFill="1" applyBorder="1" applyAlignment="1" applyProtection="1">
      <alignment horizontal="center" vertical="center" wrapText="1"/>
      <protection/>
    </xf>
    <xf numFmtId="0" fontId="10" fillId="10" borderId="18" xfId="32" applyFont="1" applyFill="1" applyBorder="1" applyAlignment="1" applyProtection="1">
      <alignment horizontal="center" vertical="center" wrapText="1"/>
      <protection/>
    </xf>
    <xf numFmtId="0" fontId="10" fillId="11" borderId="18" xfId="32" applyFont="1" applyFill="1" applyBorder="1" applyAlignment="1" applyProtection="1">
      <alignment horizontal="center" vertical="center" wrapText="1"/>
      <protection/>
    </xf>
    <xf numFmtId="0" fontId="10" fillId="12" borderId="18" xfId="32" applyFont="1" applyFill="1" applyBorder="1" applyAlignment="1" applyProtection="1">
      <alignment horizontal="center" vertical="center" wrapText="1"/>
      <protection/>
    </xf>
    <xf numFmtId="0" fontId="10" fillId="13" borderId="19" xfId="32" applyFont="1" applyFill="1" applyBorder="1" applyAlignment="1" applyProtection="1">
      <alignment horizontal="center" vertical="center" wrapText="1"/>
      <protection/>
    </xf>
    <xf numFmtId="0" fontId="10" fillId="8" borderId="20" xfId="32" applyFont="1" applyFill="1" applyBorder="1" applyAlignment="1" applyProtection="1">
      <alignment horizontal="center" vertical="center" wrapText="1"/>
      <protection/>
    </xf>
    <xf numFmtId="0" fontId="10" fillId="13" borderId="20" xfId="32" applyFont="1" applyFill="1" applyBorder="1" applyAlignment="1" applyProtection="1">
      <alignment horizontal="center" vertical="center" wrapText="1"/>
      <protection/>
    </xf>
    <xf numFmtId="4" fontId="10" fillId="13" borderId="21" xfId="26" applyNumberFormat="1" applyFont="1" applyFill="1" applyBorder="1" applyAlignment="1" applyProtection="1">
      <alignment horizontal="center" vertical="center" wrapText="1"/>
      <protection/>
    </xf>
    <xf numFmtId="0" fontId="25" fillId="0" borderId="22" xfId="28" applyFont="1" applyFill="1" applyBorder="1" applyAlignment="1" applyProtection="1">
      <alignment horizontal="center" vertical="center"/>
      <protection/>
    </xf>
    <xf numFmtId="43" fontId="7" fillId="0" borderId="0" xfId="30" applyFont="1" applyFill="1" applyBorder="1"/>
    <xf numFmtId="14" fontId="7" fillId="14" borderId="23" xfId="32" applyNumberFormat="1" applyFont="1" applyFill="1" applyBorder="1" applyAlignment="1" applyProtection="1">
      <alignment horizontal="center"/>
      <protection locked="0"/>
    </xf>
    <xf numFmtId="170" fontId="7" fillId="14" borderId="13" xfId="32" applyNumberFormat="1" applyFont="1" applyFill="1" applyBorder="1" applyProtection="1">
      <alignment/>
      <protection locked="0"/>
    </xf>
    <xf numFmtId="4" fontId="7" fillId="14" borderId="13" xfId="32" applyNumberFormat="1" applyFont="1" applyFill="1" applyBorder="1" applyProtection="1">
      <alignment/>
      <protection locked="0"/>
    </xf>
    <xf numFmtId="43" fontId="10" fillId="4" borderId="13" xfId="32" applyNumberFormat="1" applyFont="1" applyFill="1" applyBorder="1" applyProtection="1">
      <alignment/>
      <protection/>
    </xf>
    <xf numFmtId="2" fontId="10" fillId="0" borderId="13" xfId="32" applyNumberFormat="1" applyFont="1" applyFill="1" applyBorder="1" applyProtection="1">
      <alignment/>
      <protection locked="0"/>
    </xf>
    <xf numFmtId="49" fontId="7" fillId="0" borderId="13" xfId="32" applyNumberFormat="1" applyFont="1" applyFill="1" applyBorder="1" applyProtection="1">
      <alignment/>
      <protection locked="0"/>
    </xf>
    <xf numFmtId="43" fontId="12" fillId="4" borderId="23" xfId="32" applyNumberFormat="1" applyFont="1" applyFill="1" applyBorder="1" applyProtection="1">
      <alignment/>
      <protection/>
    </xf>
    <xf numFmtId="4" fontId="10" fillId="6" borderId="13" xfId="32" applyNumberFormat="1" applyFont="1" applyFill="1" applyBorder="1" applyProtection="1">
      <alignment/>
      <protection/>
    </xf>
    <xf numFmtId="0" fontId="7" fillId="6" borderId="24" xfId="28" applyFont="1" applyFill="1" applyBorder="1" applyAlignment="1" applyProtection="1">
      <alignment horizontal="left" vertical="top" wrapText="1"/>
      <protection/>
    </xf>
    <xf numFmtId="43" fontId="26" fillId="0" borderId="0" xfId="30" applyFont="1" applyFill="1" applyBorder="1"/>
    <xf numFmtId="14" fontId="7" fillId="14" borderId="25" xfId="32" applyNumberFormat="1" applyFont="1" applyFill="1" applyBorder="1" applyAlignment="1" applyProtection="1">
      <alignment horizontal="center"/>
      <protection locked="0"/>
    </xf>
    <xf numFmtId="170" fontId="7" fillId="14" borderId="1" xfId="32" applyNumberFormat="1" applyFont="1" applyFill="1" applyBorder="1" applyProtection="1">
      <alignment/>
      <protection locked="0"/>
    </xf>
    <xf numFmtId="2" fontId="10" fillId="0" borderId="1" xfId="32" applyNumberFormat="1" applyFont="1" applyFill="1" applyBorder="1" applyProtection="1">
      <alignment/>
      <protection locked="0"/>
    </xf>
    <xf numFmtId="49" fontId="7" fillId="0" borderId="1" xfId="32" applyNumberFormat="1" applyFont="1" applyFill="1" applyBorder="1" applyProtection="1">
      <alignment/>
      <protection locked="0"/>
    </xf>
    <xf numFmtId="4" fontId="10" fillId="6" borderId="1" xfId="32" applyNumberFormat="1" applyFont="1" applyFill="1" applyBorder="1" applyProtection="1">
      <alignment/>
      <protection/>
    </xf>
    <xf numFmtId="43" fontId="10" fillId="4" borderId="1" xfId="36" applyFont="1" applyFill="1" applyBorder="1" applyAlignment="1" applyProtection="1">
      <alignment horizontal="right" vertical="top"/>
      <protection/>
    </xf>
    <xf numFmtId="0" fontId="10" fillId="5" borderId="26" xfId="32" applyFont="1" applyFill="1" applyBorder="1" applyAlignment="1" applyProtection="1">
      <alignment horizontal="right"/>
      <protection/>
    </xf>
    <xf numFmtId="0" fontId="10" fillId="5" borderId="27" xfId="32" applyFont="1" applyFill="1" applyBorder="1" applyAlignment="1" applyProtection="1">
      <alignment horizontal="right"/>
      <protection/>
    </xf>
    <xf numFmtId="0" fontId="7" fillId="5" borderId="7" xfId="32" applyFont="1" applyFill="1" applyBorder="1" applyProtection="1">
      <alignment/>
      <protection/>
    </xf>
    <xf numFmtId="0" fontId="7" fillId="5" borderId="6" xfId="32" applyFont="1" applyFill="1" applyBorder="1" applyProtection="1">
      <alignment/>
      <protection/>
    </xf>
    <xf numFmtId="0" fontId="7" fillId="5" borderId="5" xfId="32" applyFont="1" applyFill="1" applyBorder="1" applyProtection="1">
      <alignment/>
      <protection/>
    </xf>
    <xf numFmtId="0" fontId="11" fillId="0" borderId="0" xfId="32" applyFont="1" applyProtection="1">
      <alignment/>
      <protection/>
    </xf>
    <xf numFmtId="0" fontId="10" fillId="7" borderId="0" xfId="85" applyNumberFormat="1" applyFont="1" applyFill="1" applyBorder="1" applyAlignment="1" applyProtection="1">
      <alignment vertical="center"/>
      <protection/>
    </xf>
    <xf numFmtId="0" fontId="12" fillId="0" borderId="0" xfId="32" applyFont="1" applyProtection="1">
      <alignment/>
      <protection/>
    </xf>
    <xf numFmtId="0" fontId="7" fillId="0" borderId="0" xfId="32" applyFont="1" applyAlignment="1" applyProtection="1">
      <alignment horizontal="center"/>
      <protection/>
    </xf>
    <xf numFmtId="0" fontId="10" fillId="0" borderId="0" xfId="32" applyFont="1" applyAlignment="1" applyProtection="1">
      <alignment horizontal="center"/>
      <protection/>
    </xf>
    <xf numFmtId="4" fontId="10" fillId="7" borderId="0" xfId="28" applyNumberFormat="1" applyFont="1" applyFill="1" applyBorder="1" applyAlignment="1" applyProtection="1">
      <alignment vertical="center"/>
      <protection/>
    </xf>
    <xf numFmtId="0" fontId="7" fillId="0" borderId="0" xfId="32" applyFont="1" applyFill="1" applyBorder="1" applyAlignment="1">
      <alignment horizontal="left" vertical="center"/>
      <protection/>
    </xf>
    <xf numFmtId="0" fontId="11" fillId="0" borderId="0" xfId="32" applyFont="1" applyBorder="1" applyAlignment="1" applyProtection="1">
      <alignment horizontal="center" vertical="center"/>
      <protection/>
    </xf>
    <xf numFmtId="0" fontId="7" fillId="0" borderId="0" xfId="32" applyFont="1" applyAlignment="1" applyProtection="1">
      <alignment horizontal="left" vertical="center" wrapText="1"/>
      <protection/>
    </xf>
    <xf numFmtId="0" fontId="10" fillId="0" borderId="0" xfId="32" applyFont="1" applyProtection="1" quotePrefix="1">
      <alignment/>
      <protection/>
    </xf>
    <xf numFmtId="0" fontId="7" fillId="0" borderId="28" xfId="32" applyFont="1" applyBorder="1" applyProtection="1">
      <alignment/>
      <protection/>
    </xf>
    <xf numFmtId="10" fontId="7" fillId="0" borderId="0" xfId="32" applyNumberFormat="1" applyFont="1" applyFill="1" applyBorder="1" applyAlignment="1" applyProtection="1">
      <alignment horizontal="center"/>
      <protection/>
    </xf>
    <xf numFmtId="10" fontId="7" fillId="0" borderId="0" xfId="32" applyNumberFormat="1" applyFont="1" applyFill="1" applyBorder="1" applyAlignment="1" applyProtection="1">
      <alignment horizontal="right"/>
      <protection/>
    </xf>
    <xf numFmtId="0" fontId="7" fillId="0" borderId="0" xfId="32" applyFont="1" applyFill="1" applyBorder="1" applyAlignment="1">
      <alignment horizontal="center" vertical="center"/>
      <protection/>
    </xf>
    <xf numFmtId="0" fontId="7" fillId="0" borderId="0" xfId="32" applyFont="1" applyAlignment="1">
      <alignment horizontal="left"/>
      <protection/>
    </xf>
    <xf numFmtId="10" fontId="10" fillId="0" borderId="0" xfId="32" applyNumberFormat="1" applyFont="1" applyFill="1" applyBorder="1" applyProtection="1">
      <alignment/>
      <protection/>
    </xf>
    <xf numFmtId="0" fontId="7" fillId="0" borderId="0" xfId="32" applyFont="1" applyFill="1" applyBorder="1" applyProtection="1">
      <alignment/>
      <protection/>
    </xf>
    <xf numFmtId="0" fontId="7" fillId="0" borderId="0" xfId="32" applyFont="1" applyProtection="1">
      <alignment/>
      <protection locked="0"/>
    </xf>
    <xf numFmtId="0" fontId="18" fillId="0" borderId="0" xfId="32" applyFont="1" applyBorder="1" applyAlignment="1">
      <alignment vertical="center"/>
      <protection/>
    </xf>
    <xf numFmtId="0" fontId="5" fillId="0" borderId="0" xfId="87" applyNumberFormat="1" applyFont="1" applyFill="1" applyBorder="1" applyAlignment="1" applyProtection="1">
      <alignment vertical="top" wrapText="1"/>
      <protection/>
    </xf>
    <xf numFmtId="0" fontId="7" fillId="0" borderId="0" xfId="29" applyFont="1">
      <alignment/>
      <protection/>
    </xf>
    <xf numFmtId="2" fontId="18" fillId="0" borderId="0" xfId="29" applyNumberFormat="1" applyFont="1" applyBorder="1">
      <alignment/>
      <protection/>
    </xf>
    <xf numFmtId="0" fontId="10" fillId="0" borderId="0" xfId="29" applyFont="1" applyProtection="1">
      <alignment/>
      <protection/>
    </xf>
    <xf numFmtId="14" fontId="18" fillId="0" borderId="0" xfId="26" applyNumberFormat="1" applyFont="1" applyAlignment="1">
      <alignment horizontal="right"/>
      <protection/>
    </xf>
    <xf numFmtId="0" fontId="6" fillId="0" borderId="0" xfId="32" applyFont="1" applyAlignment="1" applyProtection="1">
      <alignment/>
      <protection/>
    </xf>
    <xf numFmtId="0" fontId="6" fillId="0" borderId="0" xfId="32" applyFont="1" applyBorder="1" applyAlignment="1" applyProtection="1">
      <alignment horizontal="right"/>
      <protection/>
    </xf>
    <xf numFmtId="0" fontId="15" fillId="0" borderId="0" xfId="32" applyFont="1" applyAlignment="1" applyProtection="1">
      <alignment horizontal="right"/>
      <protection/>
    </xf>
    <xf numFmtId="4" fontId="14" fillId="10" borderId="29" xfId="26" applyNumberFormat="1" applyFont="1" applyFill="1" applyBorder="1" applyAlignment="1" applyProtection="1">
      <alignment vertical="center"/>
      <protection/>
    </xf>
    <xf numFmtId="4" fontId="14" fillId="0" borderId="0" xfId="26" applyNumberFormat="1" applyFont="1" applyFill="1" applyBorder="1" applyAlignment="1" applyProtection="1">
      <alignment vertical="center"/>
      <protection/>
    </xf>
    <xf numFmtId="0" fontId="21" fillId="0" borderId="0" xfId="32" applyFont="1" applyAlignment="1">
      <alignment horizontal="right"/>
      <protection/>
    </xf>
    <xf numFmtId="0" fontId="14" fillId="5" borderId="27" xfId="32" applyFont="1" applyFill="1" applyBorder="1" applyAlignment="1" applyProtection="1">
      <alignment horizontal="right"/>
      <protection/>
    </xf>
    <xf numFmtId="4" fontId="14" fillId="12" borderId="30" xfId="32" applyNumberFormat="1" applyFont="1" applyFill="1" applyBorder="1" applyProtection="1">
      <alignment/>
      <protection/>
    </xf>
    <xf numFmtId="0" fontId="14" fillId="5" borderId="31" xfId="32" applyFont="1" applyFill="1" applyBorder="1" applyAlignment="1" applyProtection="1">
      <alignment horizontal="right"/>
      <protection/>
    </xf>
    <xf numFmtId="4" fontId="14" fillId="13" borderId="19" xfId="32" applyNumberFormat="1" applyFont="1" applyFill="1" applyBorder="1" applyProtection="1">
      <alignment/>
      <protection/>
    </xf>
    <xf numFmtId="4" fontId="14" fillId="8" borderId="20" xfId="32" applyNumberFormat="1" applyFont="1" applyFill="1" applyBorder="1" applyProtection="1">
      <alignment/>
      <protection/>
    </xf>
    <xf numFmtId="4" fontId="14" fillId="13" borderId="20" xfId="32" applyNumberFormat="1" applyFont="1" applyFill="1" applyBorder="1" applyProtection="1">
      <alignment/>
      <protection/>
    </xf>
    <xf numFmtId="0" fontId="19" fillId="0" borderId="0" xfId="89" applyFont="1">
      <alignment/>
      <protection/>
    </xf>
    <xf numFmtId="0" fontId="19" fillId="0" borderId="0" xfId="90" applyFont="1">
      <alignment/>
      <protection/>
    </xf>
    <xf numFmtId="0" fontId="20" fillId="0" borderId="0" xfId="89" applyFont="1">
      <alignment/>
      <protection/>
    </xf>
    <xf numFmtId="0" fontId="19" fillId="15" borderId="0" xfId="89" applyFont="1" applyFill="1">
      <alignment/>
      <protection/>
    </xf>
    <xf numFmtId="0" fontId="19" fillId="0" borderId="0" xfId="89" applyFont="1" applyAlignment="1">
      <alignment horizontal="center"/>
      <protection/>
    </xf>
    <xf numFmtId="0" fontId="19" fillId="8" borderId="0" xfId="89" applyFont="1" applyFill="1">
      <alignment/>
      <protection/>
    </xf>
    <xf numFmtId="0" fontId="19" fillId="16" borderId="0" xfId="90" applyFont="1" applyFill="1">
      <alignment/>
      <protection/>
    </xf>
    <xf numFmtId="0" fontId="19" fillId="9" borderId="0" xfId="89" applyFont="1" applyFill="1">
      <alignment/>
      <protection/>
    </xf>
    <xf numFmtId="0" fontId="19" fillId="17" borderId="0" xfId="89" applyFont="1" applyFill="1">
      <alignment/>
      <protection/>
    </xf>
    <xf numFmtId="0" fontId="15" fillId="0" borderId="0" xfId="32" applyFont="1" applyAlignment="1" applyProtection="1">
      <alignment horizontal="right" vertical="center"/>
      <protection/>
    </xf>
    <xf numFmtId="14" fontId="18" fillId="0" borderId="0" xfId="26" applyNumberFormat="1" applyFont="1" applyAlignment="1">
      <alignment vertical="center"/>
      <protection/>
    </xf>
    <xf numFmtId="0" fontId="6" fillId="0" borderId="0" xfId="0" applyFont="1" applyBorder="1" applyAlignment="1" applyProtection="1">
      <alignment vertical="top"/>
      <protection/>
    </xf>
    <xf numFmtId="0" fontId="22" fillId="0" borderId="0" xfId="32" applyFont="1" applyBorder="1" applyAlignment="1" applyProtection="1">
      <alignment/>
      <protection/>
    </xf>
    <xf numFmtId="0" fontId="23" fillId="0" borderId="0" xfId="32" applyFont="1" applyBorder="1" applyAlignment="1" applyProtection="1">
      <alignment/>
      <protection/>
    </xf>
    <xf numFmtId="0" fontId="6" fillId="0" borderId="0" xfId="32" applyFont="1" applyFill="1" applyBorder="1" applyAlignment="1" applyProtection="1">
      <alignment horizontal="right" vertical="center"/>
      <protection/>
    </xf>
    <xf numFmtId="0" fontId="8" fillId="15" borderId="0" xfId="26" applyFont="1" applyFill="1" applyBorder="1" applyAlignment="1" applyProtection="1">
      <alignment vertical="center"/>
      <protection/>
    </xf>
    <xf numFmtId="0" fontId="13" fillId="0" borderId="0" xfId="26" applyFont="1" applyBorder="1" applyAlignment="1" applyProtection="1" quotePrefix="1">
      <alignment horizontal="left" vertical="center"/>
      <protection/>
    </xf>
    <xf numFmtId="0" fontId="10" fillId="0" borderId="0" xfId="32" applyFont="1" applyFill="1" applyBorder="1" applyAlignment="1" applyProtection="1">
      <alignment/>
      <protection/>
    </xf>
    <xf numFmtId="0" fontId="10" fillId="0" borderId="0" xfId="32" applyFont="1" applyBorder="1" applyAlignment="1" applyProtection="1">
      <alignment/>
      <protection/>
    </xf>
    <xf numFmtId="0" fontId="6" fillId="0" borderId="0" xfId="32" applyFont="1" applyBorder="1" applyProtection="1">
      <alignment/>
      <protection/>
    </xf>
    <xf numFmtId="0" fontId="5" fillId="0" borderId="0" xfId="32" applyFont="1" applyBorder="1" applyProtection="1">
      <alignment/>
      <protection/>
    </xf>
    <xf numFmtId="0" fontId="23" fillId="0" borderId="0" xfId="29" applyFont="1" applyAlignment="1" applyProtection="1">
      <alignment/>
      <protection/>
    </xf>
    <xf numFmtId="0" fontId="17" fillId="0" borderId="0" xfId="29" applyFont="1" applyAlignment="1" applyProtection="1">
      <alignment/>
      <protection/>
    </xf>
    <xf numFmtId="0" fontId="7" fillId="7" borderId="0" xfId="0" applyFont="1" applyFill="1" applyAlignment="1" applyProtection="1">
      <alignment vertical="top"/>
      <protection/>
    </xf>
    <xf numFmtId="0" fontId="7" fillId="0" borderId="0" xfId="26" applyFont="1">
      <alignment/>
      <protection/>
    </xf>
    <xf numFmtId="0" fontId="10" fillId="0" borderId="0" xfId="29" applyFont="1" applyFill="1" applyAlignment="1" applyProtection="1">
      <alignment horizontal="right" vertical="center"/>
      <protection/>
    </xf>
    <xf numFmtId="0" fontId="7" fillId="7" borderId="0" xfId="0" applyFont="1" applyFill="1" applyBorder="1" applyAlignment="1" applyProtection="1">
      <alignment vertical="top"/>
      <protection/>
    </xf>
    <xf numFmtId="0" fontId="7" fillId="0" borderId="0" xfId="26" applyFont="1" applyFill="1" applyBorder="1">
      <alignment/>
      <protection/>
    </xf>
    <xf numFmtId="0" fontId="7" fillId="0" borderId="0" xfId="29" applyFont="1" applyProtection="1">
      <alignment/>
      <protection/>
    </xf>
    <xf numFmtId="0" fontId="8" fillId="15" borderId="0" xfId="26" applyFont="1" applyFill="1" applyAlignment="1" applyProtection="1">
      <alignment vertical="center"/>
      <protection/>
    </xf>
    <xf numFmtId="0" fontId="13" fillId="0" borderId="0" xfId="26" applyFont="1" applyAlignment="1" applyProtection="1" quotePrefix="1">
      <alignment vertical="top"/>
      <protection/>
    </xf>
    <xf numFmtId="4" fontId="10" fillId="7" borderId="0" xfId="0" applyNumberFormat="1" applyFont="1" applyFill="1" applyBorder="1" applyAlignment="1" applyProtection="1">
      <alignment vertical="top"/>
      <protection/>
    </xf>
    <xf numFmtId="0" fontId="7" fillId="0" borderId="0" xfId="29" applyFont="1" applyFill="1" applyBorder="1" applyAlignment="1">
      <alignment vertical="center"/>
      <protection/>
    </xf>
    <xf numFmtId="0" fontId="10" fillId="0" borderId="0" xfId="29" applyFont="1" applyAlignment="1" applyProtection="1">
      <alignment vertical="center"/>
      <protection/>
    </xf>
    <xf numFmtId="0" fontId="10" fillId="0" borderId="0" xfId="29" applyFont="1" applyAlignment="1" applyProtection="1">
      <alignment horizontal="right" vertical="center"/>
      <protection/>
    </xf>
    <xf numFmtId="0" fontId="10" fillId="0" borderId="0" xfId="26" applyFont="1" applyFill="1" applyBorder="1" applyAlignment="1">
      <alignment horizontal="center"/>
      <protection/>
    </xf>
    <xf numFmtId="0" fontId="7" fillId="0" borderId="0" xfId="29" applyFont="1" applyFill="1" applyBorder="1">
      <alignment/>
      <protection/>
    </xf>
    <xf numFmtId="0" fontId="24" fillId="0" borderId="0" xfId="29" applyFont="1" applyProtection="1">
      <alignment/>
      <protection/>
    </xf>
    <xf numFmtId="0" fontId="10" fillId="0" borderId="0" xfId="29" applyFont="1" applyFill="1" applyBorder="1" applyAlignment="1">
      <alignment horizontal="center"/>
      <protection/>
    </xf>
    <xf numFmtId="0" fontId="10" fillId="0" borderId="32" xfId="29" applyFont="1" applyFill="1" applyBorder="1" applyAlignment="1" applyProtection="1">
      <alignment vertical="center"/>
      <protection locked="0"/>
    </xf>
    <xf numFmtId="43" fontId="7" fillId="0" borderId="0" xfId="27" applyFont="1" applyFill="1" applyBorder="1"/>
    <xf numFmtId="43" fontId="10" fillId="0" borderId="0" xfId="29" applyNumberFormat="1" applyFont="1" applyFill="1" applyBorder="1">
      <alignment/>
      <protection/>
    </xf>
    <xf numFmtId="0" fontId="7" fillId="0" borderId="0" xfId="29" applyFont="1" applyFill="1" applyAlignment="1" applyProtection="1">
      <alignment horizontal="right" vertical="center"/>
      <protection/>
    </xf>
    <xf numFmtId="0" fontId="12" fillId="0" borderId="0" xfId="29" applyFont="1" applyProtection="1">
      <alignment/>
      <protection/>
    </xf>
    <xf numFmtId="0" fontId="12" fillId="0" borderId="33" xfId="29" applyFont="1" applyBorder="1" applyProtection="1">
      <alignment/>
      <protection/>
    </xf>
    <xf numFmtId="0" fontId="7" fillId="0" borderId="27" xfId="29" applyFont="1" applyBorder="1" applyProtection="1">
      <alignment/>
      <protection/>
    </xf>
    <xf numFmtId="0" fontId="12" fillId="0" borderId="27" xfId="29" applyFont="1" applyBorder="1" applyProtection="1">
      <alignment/>
      <protection/>
    </xf>
    <xf numFmtId="0" fontId="7" fillId="0" borderId="34" xfId="29" applyFont="1" applyBorder="1" applyProtection="1">
      <alignment/>
      <protection/>
    </xf>
    <xf numFmtId="0" fontId="10" fillId="0" borderId="0" xfId="29" applyFont="1" applyAlignment="1" applyProtection="1">
      <alignment horizontal="center"/>
      <protection/>
    </xf>
    <xf numFmtId="4" fontId="10" fillId="18" borderId="1" xfId="0" applyNumberFormat="1" applyFont="1" applyFill="1" applyBorder="1" applyProtection="1">
      <protection locked="0"/>
    </xf>
    <xf numFmtId="4" fontId="7" fillId="19" borderId="1" xfId="0" applyNumberFormat="1" applyFont="1" applyFill="1" applyBorder="1" applyProtection="1">
      <protection/>
    </xf>
    <xf numFmtId="3" fontId="7" fillId="19" borderId="1" xfId="0" applyNumberFormat="1" applyFont="1" applyFill="1" applyBorder="1" applyProtection="1">
      <protection/>
    </xf>
    <xf numFmtId="172" fontId="10" fillId="18" borderId="1" xfId="0" applyNumberFormat="1" applyFont="1" applyFill="1" applyBorder="1" applyProtection="1">
      <protection locked="0"/>
    </xf>
    <xf numFmtId="0" fontId="10" fillId="0" borderId="0" xfId="29" applyFont="1" applyAlignment="1" applyProtection="1">
      <alignment horizontal="left"/>
      <protection/>
    </xf>
    <xf numFmtId="0" fontId="7" fillId="0" borderId="0" xfId="29" applyFont="1" applyAlignment="1" applyProtection="1">
      <alignment horizontal="left" vertical="center" wrapText="1"/>
      <protection/>
    </xf>
    <xf numFmtId="0" fontId="10" fillId="0" borderId="0" xfId="29" applyFont="1" applyProtection="1" quotePrefix="1">
      <alignment/>
      <protection/>
    </xf>
    <xf numFmtId="10" fontId="7" fillId="0" borderId="0" xfId="29" applyNumberFormat="1" applyFont="1" applyFill="1" applyBorder="1" applyAlignment="1" applyProtection="1">
      <alignment horizontal="center"/>
      <protection/>
    </xf>
    <xf numFmtId="0" fontId="7" fillId="0" borderId="0" xfId="29" applyFont="1" applyBorder="1" applyProtection="1">
      <alignment/>
      <protection/>
    </xf>
    <xf numFmtId="10" fontId="7" fillId="0" borderId="0" xfId="29" applyNumberFormat="1" applyFont="1" applyFill="1" applyBorder="1" applyAlignment="1" applyProtection="1">
      <alignment horizontal="right"/>
      <protection/>
    </xf>
    <xf numFmtId="0" fontId="7" fillId="0" borderId="0" xfId="29" applyFont="1" applyFill="1" applyBorder="1" applyAlignment="1">
      <alignment horizontal="center" vertical="center"/>
      <protection/>
    </xf>
    <xf numFmtId="0" fontId="7" fillId="0" borderId="0" xfId="29" applyFont="1" applyAlignment="1">
      <alignment horizontal="left"/>
      <protection/>
    </xf>
    <xf numFmtId="10" fontId="10" fillId="0" borderId="0" xfId="29" applyNumberFormat="1" applyFont="1" applyFill="1" applyBorder="1" applyProtection="1">
      <alignment/>
      <protection/>
    </xf>
    <xf numFmtId="0" fontId="7" fillId="0" borderId="0" xfId="29" applyFont="1" applyFill="1" applyBorder="1" applyProtection="1">
      <alignment/>
      <protection/>
    </xf>
    <xf numFmtId="0" fontId="7" fillId="0" borderId="0" xfId="29" applyFont="1" applyProtection="1">
      <alignment/>
      <protection locked="0"/>
    </xf>
    <xf numFmtId="0" fontId="11" fillId="0" borderId="0" xfId="32" applyFont="1" applyFill="1" applyBorder="1" applyAlignment="1" applyProtection="1">
      <alignment horizontal="right" vertical="center"/>
      <protection/>
    </xf>
    <xf numFmtId="14" fontId="27" fillId="0" borderId="0" xfId="0" applyNumberFormat="1" applyFont="1" applyBorder="1" applyAlignment="1" applyProtection="1">
      <alignment vertical="top"/>
      <protection locked="0"/>
    </xf>
    <xf numFmtId="0" fontId="11" fillId="0" borderId="0" xfId="32" applyFont="1" applyFill="1" applyAlignment="1" applyProtection="1">
      <alignment horizontal="right" vertical="center"/>
      <protection/>
    </xf>
    <xf numFmtId="0" fontId="28" fillId="0" borderId="0" xfId="32" applyFont="1" applyProtection="1">
      <alignment/>
      <protection/>
    </xf>
    <xf numFmtId="0" fontId="11" fillId="0" borderId="0" xfId="32" applyFont="1" applyAlignment="1" applyProtection="1">
      <alignment/>
      <protection/>
    </xf>
    <xf numFmtId="0" fontId="27" fillId="0" borderId="0" xfId="32" applyFont="1" applyProtection="1">
      <alignment/>
      <protection/>
    </xf>
    <xf numFmtId="14" fontId="27" fillId="0" borderId="0" xfId="32" applyNumberFormat="1" applyFont="1" applyFill="1" applyBorder="1" applyAlignment="1" applyProtection="1">
      <alignment vertical="center"/>
      <protection locked="0"/>
    </xf>
    <xf numFmtId="14" fontId="27" fillId="0" borderId="0" xfId="32" applyNumberFormat="1" applyFont="1" applyBorder="1" applyAlignment="1" applyProtection="1">
      <alignment vertical="center"/>
      <protection/>
    </xf>
    <xf numFmtId="3" fontId="18" fillId="7" borderId="0" xfId="0" applyNumberFormat="1" applyFont="1" applyFill="1" applyBorder="1" applyAlignment="1" applyProtection="1">
      <alignment vertical="top"/>
      <protection/>
    </xf>
    <xf numFmtId="4" fontId="18" fillId="7" borderId="0" xfId="0" applyNumberFormat="1" applyFont="1" applyFill="1" applyBorder="1" applyAlignment="1" applyProtection="1">
      <alignment vertical="top"/>
      <protection/>
    </xf>
    <xf numFmtId="0" fontId="18" fillId="0" borderId="0" xfId="29" applyFont="1" applyBorder="1">
      <alignment/>
      <protection/>
    </xf>
    <xf numFmtId="10" fontId="18" fillId="7" borderId="0" xfId="21" applyNumberFormat="1" applyFont="1" applyFill="1" applyAlignment="1" applyProtection="1">
      <alignment vertical="top"/>
      <protection/>
    </xf>
    <xf numFmtId="0" fontId="11" fillId="0" borderId="0" xfId="29" applyFont="1" applyBorder="1" applyAlignment="1" applyProtection="1">
      <alignment horizontal="right"/>
      <protection/>
    </xf>
    <xf numFmtId="0" fontId="7" fillId="0" borderId="0" xfId="29" applyFont="1" applyAlignment="1" applyProtection="1">
      <alignment/>
      <protection/>
    </xf>
    <xf numFmtId="0" fontId="7" fillId="0" borderId="0" xfId="29" applyFont="1" applyFill="1" applyAlignment="1" applyProtection="1">
      <alignment horizontal="left" vertical="center"/>
      <protection/>
    </xf>
    <xf numFmtId="0" fontId="29" fillId="0" borderId="0" xfId="29" applyFont="1" applyProtection="1">
      <alignment/>
      <protection/>
    </xf>
    <xf numFmtId="0" fontId="10" fillId="0" borderId="35" xfId="0" applyFont="1" applyFill="1" applyBorder="1" applyAlignment="1" applyProtection="1">
      <alignment horizontal="left"/>
      <protection/>
    </xf>
    <xf numFmtId="0" fontId="10" fillId="0" borderId="0" xfId="0" applyFont="1" applyFill="1" applyBorder="1" applyAlignment="1" applyProtection="1">
      <alignment horizontal="left"/>
      <protection/>
    </xf>
    <xf numFmtId="2" fontId="10" fillId="12" borderId="1" xfId="0" applyNumberFormat="1" applyFont="1" applyFill="1" applyBorder="1" applyAlignment="1" applyProtection="1">
      <alignment horizontal="right"/>
      <protection/>
    </xf>
    <xf numFmtId="0" fontId="7" fillId="0" borderId="0" xfId="29" applyFont="1" applyBorder="1" applyAlignment="1" applyProtection="1">
      <alignment horizontal="center"/>
      <protection/>
    </xf>
    <xf numFmtId="0" fontId="7" fillId="0" borderId="36" xfId="29" applyFont="1" applyBorder="1" applyAlignment="1" applyProtection="1">
      <alignment horizontal="center"/>
      <protection/>
    </xf>
    <xf numFmtId="0" fontId="7" fillId="0" borderId="32" xfId="29" applyFont="1" applyBorder="1" applyAlignment="1" applyProtection="1">
      <alignment horizontal="center"/>
      <protection/>
    </xf>
    <xf numFmtId="2" fontId="7" fillId="0" borderId="0" xfId="29" applyNumberFormat="1" applyFont="1" applyProtection="1">
      <alignment/>
      <protection/>
    </xf>
    <xf numFmtId="0" fontId="7" fillId="0" borderId="32" xfId="29" applyFont="1" applyBorder="1" applyProtection="1">
      <alignment/>
      <protection locked="0"/>
    </xf>
    <xf numFmtId="0" fontId="17" fillId="0" borderId="0" xfId="29" applyFont="1" applyBorder="1" applyAlignment="1" applyProtection="1">
      <alignment horizontal="center" vertical="center" wrapText="1"/>
      <protection/>
    </xf>
    <xf numFmtId="4" fontId="10" fillId="18" borderId="4" xfId="0" applyNumberFormat="1" applyFont="1" applyFill="1" applyBorder="1" applyProtection="1">
      <protection locked="0"/>
    </xf>
    <xf numFmtId="4" fontId="7" fillId="19" borderId="4" xfId="0" applyNumberFormat="1" applyFont="1" applyFill="1" applyBorder="1" applyProtection="1">
      <protection/>
    </xf>
    <xf numFmtId="3" fontId="7" fillId="19" borderId="4" xfId="0" applyNumberFormat="1" applyFont="1" applyFill="1" applyBorder="1" applyProtection="1">
      <protection/>
    </xf>
    <xf numFmtId="172" fontId="10" fillId="18" borderId="4" xfId="0" applyNumberFormat="1" applyFont="1" applyFill="1" applyBorder="1" applyProtection="1">
      <protection locked="0"/>
    </xf>
    <xf numFmtId="0" fontId="7" fillId="0" borderId="0" xfId="29" applyFont="1" applyBorder="1" applyAlignment="1">
      <alignment/>
      <protection/>
    </xf>
    <xf numFmtId="0" fontId="7" fillId="0" borderId="32" xfId="29" applyFont="1" applyBorder="1" applyAlignment="1">
      <alignment/>
      <protection/>
    </xf>
    <xf numFmtId="2" fontId="7" fillId="0" borderId="0" xfId="29" applyNumberFormat="1" applyFont="1" applyProtection="1">
      <alignment/>
      <protection locked="0"/>
    </xf>
    <xf numFmtId="0" fontId="7" fillId="0" borderId="0" xfId="29" applyFont="1" applyBorder="1" applyAlignment="1" applyProtection="1">
      <alignment/>
      <protection/>
    </xf>
    <xf numFmtId="0" fontId="7" fillId="0" borderId="32" xfId="29" applyFont="1" applyBorder="1" applyAlignment="1" applyProtection="1">
      <alignment/>
      <protection/>
    </xf>
    <xf numFmtId="43" fontId="7" fillId="0" borderId="0" xfId="24" applyFont="1" applyFill="1" applyBorder="1" applyAlignment="1" applyProtection="1">
      <alignment horizontal="center"/>
      <protection/>
    </xf>
    <xf numFmtId="43" fontId="7" fillId="0" borderId="0" xfId="24" applyFont="1" applyBorder="1" applyProtection="1">
      <protection/>
    </xf>
    <xf numFmtId="43" fontId="10" fillId="0" borderId="0" xfId="24" applyFont="1" applyFill="1" applyBorder="1" applyProtection="1">
      <protection/>
    </xf>
    <xf numFmtId="43" fontId="7" fillId="0" borderId="0" xfId="24" applyFont="1" applyFill="1" applyBorder="1" applyProtection="1">
      <protection/>
    </xf>
    <xf numFmtId="0" fontId="7" fillId="0" borderId="32" xfId="29" applyFont="1" applyBorder="1" applyProtection="1">
      <alignment/>
      <protection/>
    </xf>
    <xf numFmtId="0" fontId="7" fillId="20" borderId="32" xfId="29" applyFont="1" applyFill="1" applyBorder="1" applyAlignment="1" applyProtection="1">
      <alignment horizontal="center" vertical="center" wrapText="1"/>
      <protection/>
    </xf>
    <xf numFmtId="0" fontId="7" fillId="20" borderId="32" xfId="29" applyFont="1" applyFill="1" applyBorder="1" applyAlignment="1" applyProtection="1">
      <alignment horizontal="center" vertical="center"/>
      <protection/>
    </xf>
    <xf numFmtId="0" fontId="7" fillId="0" borderId="1" xfId="29" applyFont="1" applyBorder="1" applyProtection="1">
      <alignment/>
      <protection/>
    </xf>
    <xf numFmtId="0" fontId="7" fillId="0" borderId="1" xfId="29" applyFont="1" applyBorder="1" applyAlignment="1">
      <alignment/>
      <protection/>
    </xf>
    <xf numFmtId="0" fontId="7" fillId="0" borderId="37" xfId="29" applyFont="1" applyBorder="1" applyProtection="1">
      <alignment/>
      <protection locked="0"/>
    </xf>
    <xf numFmtId="0" fontId="7" fillId="0" borderId="33" xfId="29" applyFont="1" applyBorder="1" applyProtection="1">
      <alignment/>
      <protection locked="0"/>
    </xf>
    <xf numFmtId="0" fontId="7" fillId="20" borderId="1" xfId="29" applyFont="1" applyFill="1" applyBorder="1" applyProtection="1">
      <alignment/>
      <protection locked="0"/>
    </xf>
    <xf numFmtId="43" fontId="7" fillId="20" borderId="1" xfId="24" applyFont="1" applyFill="1" applyBorder="1" applyProtection="1">
      <protection locked="0"/>
    </xf>
    <xf numFmtId="0" fontId="7" fillId="0" borderId="0" xfId="29" applyFont="1" applyFill="1" applyProtection="1">
      <alignment/>
      <protection/>
    </xf>
    <xf numFmtId="0" fontId="10" fillId="0" borderId="0" xfId="29" applyFont="1" applyFill="1" applyBorder="1" applyAlignment="1" applyProtection="1">
      <alignment horizontal="center"/>
      <protection/>
    </xf>
    <xf numFmtId="0" fontId="10" fillId="0" borderId="0" xfId="29" applyFont="1" applyFill="1" applyBorder="1" applyAlignment="1" applyProtection="1">
      <alignment vertical="center"/>
      <protection locked="0"/>
    </xf>
    <xf numFmtId="0" fontId="11" fillId="0" borderId="0" xfId="29" applyFont="1" applyFill="1" applyBorder="1" applyAlignment="1" applyProtection="1">
      <alignment horizontal="right"/>
      <protection/>
    </xf>
    <xf numFmtId="14" fontId="27" fillId="0" borderId="0" xfId="0" applyNumberFormat="1" applyFont="1" applyFill="1" applyBorder="1" applyAlignment="1" applyProtection="1">
      <alignment vertical="top"/>
      <protection locked="0"/>
    </xf>
    <xf numFmtId="14" fontId="27" fillId="0" borderId="0" xfId="32" applyNumberFormat="1" applyFont="1" applyFill="1" applyBorder="1" applyAlignment="1" applyProtection="1">
      <alignment vertical="center"/>
      <protection/>
    </xf>
    <xf numFmtId="0" fontId="10" fillId="0" borderId="0" xfId="29" applyFont="1" applyFill="1" applyBorder="1" applyAlignment="1" applyProtection="1">
      <alignment horizontal="left" vertical="top"/>
      <protection/>
    </xf>
    <xf numFmtId="0" fontId="10" fillId="0" borderId="0" xfId="29" applyFont="1" applyFill="1" applyBorder="1" applyAlignment="1" applyProtection="1">
      <alignment horizontal="left" vertical="top" wrapText="1"/>
      <protection/>
    </xf>
    <xf numFmtId="0" fontId="17" fillId="0" borderId="0" xfId="29" applyFont="1" applyFill="1" applyBorder="1" applyAlignment="1" applyProtection="1">
      <alignment/>
      <protection/>
    </xf>
    <xf numFmtId="0" fontId="27" fillId="0" borderId="0" xfId="32" applyFont="1" applyFill="1" applyBorder="1" applyProtection="1">
      <alignment/>
      <protection/>
    </xf>
    <xf numFmtId="0" fontId="10" fillId="0" borderId="0" xfId="29" applyFont="1" applyFill="1" applyBorder="1" applyAlignment="1" applyProtection="1">
      <alignment horizontal="right" vertical="center"/>
      <protection/>
    </xf>
    <xf numFmtId="0" fontId="24" fillId="0" borderId="0" xfId="29" applyFont="1" applyFill="1" applyBorder="1" applyProtection="1">
      <alignment/>
      <protection/>
    </xf>
    <xf numFmtId="0" fontId="7" fillId="0" borderId="0" xfId="29" applyFont="1" applyFill="1" applyBorder="1" applyAlignment="1" applyProtection="1">
      <alignment horizontal="center"/>
      <protection/>
    </xf>
    <xf numFmtId="0" fontId="10" fillId="0" borderId="0" xfId="29" applyFont="1" applyFill="1" applyBorder="1" applyAlignment="1" applyProtection="1">
      <alignment horizontal="left"/>
      <protection/>
    </xf>
    <xf numFmtId="0" fontId="7" fillId="0" borderId="0" xfId="29" applyFont="1" applyFill="1" applyBorder="1" applyAlignment="1" applyProtection="1">
      <alignment horizontal="left" vertical="center" wrapText="1"/>
      <protection/>
    </xf>
    <xf numFmtId="0" fontId="7" fillId="0" borderId="0" xfId="29" applyFont="1" applyFill="1" applyBorder="1" applyAlignment="1" applyProtection="1">
      <alignment/>
      <protection/>
    </xf>
    <xf numFmtId="0" fontId="10" fillId="0" borderId="0" xfId="0" applyFont="1" applyFill="1" applyBorder="1" applyAlignment="1" applyProtection="1">
      <alignment horizontal="center"/>
      <protection/>
    </xf>
    <xf numFmtId="0" fontId="16" fillId="0" borderId="0" xfId="29" applyFont="1" applyFill="1" applyBorder="1" applyAlignment="1" applyProtection="1">
      <alignment horizontal="center"/>
      <protection locked="0"/>
    </xf>
    <xf numFmtId="0" fontId="7" fillId="0" borderId="0" xfId="29" applyFont="1" applyFill="1" applyBorder="1" applyProtection="1">
      <alignment/>
      <protection locked="0"/>
    </xf>
    <xf numFmtId="0" fontId="7" fillId="20" borderId="38" xfId="29" applyFont="1" applyFill="1" applyBorder="1" applyAlignment="1" applyProtection="1">
      <alignment horizontal="center" vertical="center" wrapText="1"/>
      <protection/>
    </xf>
    <xf numFmtId="0" fontId="7" fillId="0" borderId="0" xfId="29" applyFont="1" applyBorder="1" applyProtection="1">
      <alignment/>
      <protection locked="0"/>
    </xf>
    <xf numFmtId="2" fontId="7" fillId="0" borderId="0" xfId="29" applyNumberFormat="1" applyFont="1" applyBorder="1" applyProtection="1">
      <alignment/>
      <protection/>
    </xf>
    <xf numFmtId="10" fontId="7" fillId="0" borderId="0" xfId="29" applyNumberFormat="1" applyFont="1" applyFill="1" applyBorder="1" applyAlignment="1" applyProtection="1">
      <alignment horizontal="left"/>
      <protection/>
    </xf>
    <xf numFmtId="0" fontId="10" fillId="0" borderId="37" xfId="0" applyFont="1" applyFill="1" applyBorder="1" applyAlignment="1" applyProtection="1">
      <alignment horizontal="left"/>
      <protection/>
    </xf>
    <xf numFmtId="0" fontId="10" fillId="0" borderId="0" xfId="29" applyFont="1" applyFill="1" applyBorder="1" applyAlignment="1" applyProtection="1">
      <alignment horizontal="left" vertical="center"/>
      <protection/>
    </xf>
    <xf numFmtId="3" fontId="10" fillId="0" borderId="0" xfId="29" applyNumberFormat="1" applyFont="1" applyFill="1" applyBorder="1" applyAlignment="1" applyProtection="1">
      <alignment vertical="top"/>
      <protection/>
    </xf>
    <xf numFmtId="0" fontId="17" fillId="0" borderId="27" xfId="29" applyFont="1" applyBorder="1" applyAlignment="1" applyProtection="1">
      <alignment horizontal="center" vertical="center" wrapText="1"/>
      <protection/>
    </xf>
    <xf numFmtId="0" fontId="7" fillId="0" borderId="27" xfId="29" applyFont="1" applyBorder="1" applyAlignment="1" applyProtection="1">
      <alignment/>
      <protection/>
    </xf>
    <xf numFmtId="0" fontId="7" fillId="0" borderId="39" xfId="29" applyFont="1" applyBorder="1" applyProtection="1">
      <alignment/>
      <protection locked="0"/>
    </xf>
    <xf numFmtId="2" fontId="10" fillId="8" borderId="13" xfId="29" applyNumberFormat="1" applyFont="1" applyFill="1" applyBorder="1" applyProtection="1">
      <alignment/>
      <protection/>
    </xf>
    <xf numFmtId="43" fontId="7" fillId="20" borderId="1" xfId="24" applyFont="1" applyFill="1" applyBorder="1" applyAlignment="1" applyProtection="1">
      <alignment horizontal="right"/>
      <protection/>
    </xf>
    <xf numFmtId="43" fontId="7" fillId="20" borderId="4" xfId="24" applyFont="1" applyFill="1" applyBorder="1" applyAlignment="1" applyProtection="1">
      <alignment horizontal="right"/>
      <protection/>
    </xf>
    <xf numFmtId="0" fontId="7" fillId="21" borderId="4" xfId="29" applyFont="1" applyFill="1" applyBorder="1" applyAlignment="1">
      <alignment horizontal="left"/>
      <protection/>
    </xf>
    <xf numFmtId="0" fontId="7" fillId="21" borderId="40" xfId="29" applyFont="1" applyFill="1" applyBorder="1" applyAlignment="1">
      <alignment horizontal="left"/>
      <protection/>
    </xf>
    <xf numFmtId="0" fontId="10" fillId="0" borderId="0" xfId="29" applyFont="1" applyFill="1" applyAlignment="1" applyProtection="1">
      <alignment horizontal="left" vertical="center"/>
      <protection/>
    </xf>
    <xf numFmtId="0" fontId="7" fillId="0" borderId="1" xfId="29" applyFont="1" applyBorder="1" applyProtection="1">
      <alignment/>
      <protection locked="0"/>
    </xf>
    <xf numFmtId="0" fontId="7" fillId="0" borderId="27" xfId="29" applyFont="1" applyBorder="1" applyAlignment="1">
      <alignment/>
      <protection/>
    </xf>
    <xf numFmtId="0" fontId="7" fillId="0" borderId="27" xfId="29" applyFont="1" applyBorder="1">
      <alignment/>
      <protection/>
    </xf>
    <xf numFmtId="0" fontId="7" fillId="0" borderId="32" xfId="29" applyFont="1" applyBorder="1">
      <alignment/>
      <protection/>
    </xf>
    <xf numFmtId="0" fontId="7" fillId="0" borderId="0" xfId="29" applyFont="1" applyBorder="1">
      <alignment/>
      <protection/>
    </xf>
    <xf numFmtId="0" fontId="7" fillId="0" borderId="0" xfId="29" applyFont="1" applyAlignment="1" applyProtection="1">
      <alignment horizontal="center"/>
      <protection/>
    </xf>
    <xf numFmtId="0" fontId="10" fillId="0" borderId="0" xfId="29" applyFont="1" applyFill="1" applyAlignment="1" applyProtection="1">
      <alignment vertical="center"/>
      <protection/>
    </xf>
    <xf numFmtId="43" fontId="7" fillId="22" borderId="1" xfId="24" applyFont="1" applyFill="1" applyBorder="1" applyAlignment="1" applyProtection="1">
      <alignment horizontal="right"/>
      <protection/>
    </xf>
    <xf numFmtId="0" fontId="7" fillId="22" borderId="1" xfId="29" applyFont="1" applyFill="1" applyBorder="1" applyAlignment="1" applyProtection="1">
      <alignment horizontal="center"/>
      <protection/>
    </xf>
    <xf numFmtId="49" fontId="10" fillId="0" borderId="0" xfId="29" applyNumberFormat="1" applyFont="1" applyFill="1" applyBorder="1" applyAlignment="1" applyProtection="1">
      <alignment horizontal="right" vertical="center"/>
      <protection locked="0"/>
    </xf>
    <xf numFmtId="0" fontId="7" fillId="0" borderId="34" xfId="29" applyFont="1" applyBorder="1">
      <alignment/>
      <protection/>
    </xf>
    <xf numFmtId="0" fontId="7" fillId="0" borderId="27" xfId="29" applyFont="1" applyBorder="1" applyAlignment="1" applyProtection="1">
      <alignment horizontal="center"/>
      <protection/>
    </xf>
    <xf numFmtId="4" fontId="31" fillId="18" borderId="1" xfId="0" applyNumberFormat="1" applyFont="1" applyFill="1" applyBorder="1" applyProtection="1">
      <protection locked="0"/>
    </xf>
    <xf numFmtId="0" fontId="7" fillId="0" borderId="0" xfId="29" applyFont="1" applyAlignment="1" applyProtection="1">
      <alignment horizontal="right"/>
      <protection locked="0"/>
    </xf>
    <xf numFmtId="0" fontId="6" fillId="0" borderId="0" xfId="29" applyFont="1" applyAlignment="1" applyProtection="1">
      <alignment/>
      <protection/>
    </xf>
    <xf numFmtId="3" fontId="10" fillId="0" borderId="32" xfId="29" applyNumberFormat="1" applyFont="1" applyFill="1" applyBorder="1" applyAlignment="1" applyProtection="1">
      <alignment vertical="top"/>
      <protection locked="0"/>
    </xf>
    <xf numFmtId="0" fontId="10" fillId="0" borderId="0" xfId="29" applyFont="1" applyFill="1" applyBorder="1" applyAlignment="1" applyProtection="1">
      <alignment vertical="center"/>
      <protection/>
    </xf>
    <xf numFmtId="0" fontId="5" fillId="0" borderId="0" xfId="0" applyFont="1"/>
    <xf numFmtId="0" fontId="5" fillId="0" borderId="0" xfId="87" applyNumberFormat="1" applyFont="1" applyFill="1" applyBorder="1" applyAlignment="1" applyProtection="1">
      <alignment horizontal="left" vertical="top" wrapText="1"/>
      <protection/>
    </xf>
    <xf numFmtId="171" fontId="5" fillId="0" borderId="0" xfId="24" applyNumberFormat="1" applyFont="1" applyBorder="1" applyAlignment="1" applyProtection="1">
      <alignment horizontal="center" vertical="top"/>
      <protection locked="0"/>
    </xf>
    <xf numFmtId="0" fontId="6" fillId="0" borderId="0" xfId="32" applyFont="1" applyFill="1" applyBorder="1" applyAlignment="1" applyProtection="1">
      <alignment horizontal="left" vertical="center"/>
      <protection locked="0"/>
    </xf>
    <xf numFmtId="0" fontId="10" fillId="10" borderId="41" xfId="32" applyFont="1" applyFill="1" applyBorder="1" applyAlignment="1" applyProtection="1">
      <alignment horizontal="center" vertical="center" wrapText="1"/>
      <protection/>
    </xf>
    <xf numFmtId="0" fontId="10" fillId="10" borderId="42" xfId="32" applyFont="1" applyFill="1" applyBorder="1" applyAlignment="1" applyProtection="1">
      <alignment horizontal="center" vertical="center" wrapText="1"/>
      <protection/>
    </xf>
    <xf numFmtId="0" fontId="10" fillId="10" borderId="43" xfId="32" applyFont="1" applyFill="1" applyBorder="1" applyAlignment="1" applyProtection="1">
      <alignment horizontal="center" vertical="center" wrapText="1"/>
      <protection/>
    </xf>
    <xf numFmtId="49" fontId="7" fillId="0" borderId="36" xfId="32" applyNumberFormat="1" applyFont="1" applyFill="1" applyBorder="1" applyAlignment="1" applyProtection="1">
      <alignment horizontal="left" wrapText="1"/>
      <protection locked="0"/>
    </xf>
    <xf numFmtId="49" fontId="7" fillId="0" borderId="32" xfId="32" applyNumberFormat="1" applyFont="1" applyFill="1" applyBorder="1" applyAlignment="1" applyProtection="1">
      <alignment horizontal="left" wrapText="1"/>
      <protection locked="0"/>
    </xf>
    <xf numFmtId="49" fontId="7" fillId="0" borderId="44" xfId="32" applyNumberFormat="1" applyFont="1" applyFill="1" applyBorder="1" applyAlignment="1" applyProtection="1">
      <alignment horizontal="left" wrapText="1"/>
      <protection locked="0"/>
    </xf>
    <xf numFmtId="0" fontId="10" fillId="5" borderId="31" xfId="32" applyFont="1" applyFill="1" applyBorder="1" applyAlignment="1" applyProtection="1">
      <alignment horizontal="left" vertical="top" wrapText="1"/>
      <protection/>
    </xf>
    <xf numFmtId="0" fontId="10" fillId="5" borderId="5" xfId="32" applyFont="1" applyFill="1" applyBorder="1" applyAlignment="1" applyProtection="1">
      <alignment horizontal="left" vertical="top" wrapText="1"/>
      <protection/>
    </xf>
    <xf numFmtId="0" fontId="16" fillId="0" borderId="0" xfId="32" applyFont="1" applyAlignment="1" applyProtection="1">
      <alignment horizontal="center"/>
      <protection locked="0"/>
    </xf>
    <xf numFmtId="10" fontId="7" fillId="0" borderId="0" xfId="32" applyNumberFormat="1" applyFont="1" applyFill="1" applyBorder="1" applyAlignment="1" applyProtection="1">
      <alignment horizontal="center" wrapText="1"/>
      <protection/>
    </xf>
    <xf numFmtId="10" fontId="10" fillId="0" borderId="0" xfId="32" applyNumberFormat="1" applyFont="1" applyFill="1" applyBorder="1" applyAlignment="1" applyProtection="1">
      <alignment horizontal="center"/>
      <protection/>
    </xf>
    <xf numFmtId="0" fontId="10" fillId="23" borderId="4" xfId="0" applyFont="1" applyFill="1" applyBorder="1" applyAlignment="1" applyProtection="1">
      <alignment horizontal="center"/>
      <protection/>
    </xf>
    <xf numFmtId="0" fontId="10" fillId="23" borderId="40" xfId="0" applyFont="1" applyFill="1" applyBorder="1" applyAlignment="1" applyProtection="1">
      <alignment horizontal="center"/>
      <protection/>
    </xf>
    <xf numFmtId="0" fontId="7" fillId="21" borderId="4" xfId="29" applyFont="1" applyFill="1" applyBorder="1" applyAlignment="1">
      <alignment horizontal="left"/>
      <protection/>
    </xf>
    <xf numFmtId="0" fontId="7" fillId="21" borderId="40" xfId="29" applyFont="1" applyFill="1" applyBorder="1" applyAlignment="1">
      <alignment horizontal="left"/>
      <protection/>
    </xf>
    <xf numFmtId="0" fontId="17" fillId="0" borderId="33" xfId="29" applyFont="1" applyBorder="1" applyAlignment="1" applyProtection="1">
      <alignment horizontal="center" vertical="center" wrapText="1"/>
      <protection/>
    </xf>
    <xf numFmtId="0" fontId="17" fillId="0" borderId="27" xfId="29" applyFont="1" applyBorder="1" applyAlignment="1" applyProtection="1">
      <alignment horizontal="center" vertical="center" wrapText="1"/>
      <protection/>
    </xf>
    <xf numFmtId="0" fontId="17" fillId="0" borderId="34" xfId="29" applyFont="1" applyBorder="1" applyAlignment="1" applyProtection="1">
      <alignment horizontal="center" vertical="center" wrapText="1"/>
      <protection/>
    </xf>
    <xf numFmtId="0" fontId="17" fillId="0" borderId="37" xfId="29" applyFont="1" applyBorder="1" applyAlignment="1" applyProtection="1">
      <alignment horizontal="center" vertical="center" wrapText="1"/>
      <protection/>
    </xf>
    <xf numFmtId="0" fontId="17" fillId="0" borderId="0" xfId="29" applyFont="1" applyBorder="1" applyAlignment="1" applyProtection="1">
      <alignment horizontal="center" vertical="center" wrapText="1"/>
      <protection/>
    </xf>
    <xf numFmtId="0" fontId="17" fillId="0" borderId="45" xfId="29" applyFont="1" applyBorder="1" applyAlignment="1" applyProtection="1">
      <alignment horizontal="center" vertical="center" wrapText="1"/>
      <protection/>
    </xf>
    <xf numFmtId="0" fontId="17" fillId="0" borderId="36" xfId="29" applyFont="1" applyBorder="1" applyAlignment="1" applyProtection="1">
      <alignment horizontal="center" vertical="center" wrapText="1"/>
      <protection/>
    </xf>
    <xf numFmtId="0" fontId="17" fillId="0" borderId="32" xfId="29" applyFont="1" applyBorder="1" applyAlignment="1" applyProtection="1">
      <alignment horizontal="center" vertical="center" wrapText="1"/>
      <protection/>
    </xf>
    <xf numFmtId="0" fontId="17" fillId="0" borderId="38" xfId="29" applyFont="1" applyBorder="1" applyAlignment="1" applyProtection="1">
      <alignment horizontal="center" vertical="center" wrapText="1"/>
      <protection/>
    </xf>
    <xf numFmtId="0" fontId="10" fillId="0" borderId="0" xfId="29" applyFont="1" applyFill="1" applyAlignment="1" applyProtection="1">
      <alignment horizontal="center"/>
      <protection/>
    </xf>
    <xf numFmtId="0" fontId="7" fillId="0" borderId="0" xfId="29" applyFont="1" applyAlignment="1" applyProtection="1">
      <alignment horizontal="center"/>
      <protection/>
    </xf>
    <xf numFmtId="0" fontId="10" fillId="0" borderId="0" xfId="29" applyFont="1" applyBorder="1" applyAlignment="1" applyProtection="1">
      <alignment horizontal="center" vertical="center" wrapText="1"/>
      <protection/>
    </xf>
    <xf numFmtId="0" fontId="10" fillId="0" borderId="0" xfId="29" applyFont="1" applyBorder="1" applyAlignment="1" applyProtection="1">
      <alignment horizontal="center" vertical="center"/>
      <protection/>
    </xf>
    <xf numFmtId="0" fontId="10" fillId="0" borderId="0" xfId="29" applyFont="1" applyBorder="1" applyAlignment="1" applyProtection="1">
      <alignment horizontal="center" vertical="top" wrapText="1"/>
      <protection/>
    </xf>
    <xf numFmtId="0" fontId="7" fillId="0" borderId="0" xfId="28" applyFont="1" applyAlignment="1" applyProtection="1">
      <alignment horizontal="center" vertical="top"/>
      <protection locked="0"/>
    </xf>
    <xf numFmtId="0" fontId="32" fillId="0" borderId="0" xfId="32" applyFont="1" applyAlignment="1">
      <alignment horizontal="right"/>
      <protection/>
    </xf>
  </cellXfs>
  <cellStyles count="77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Dezimal 2" xfId="20"/>
    <cellStyle name="Prozent" xfId="21"/>
    <cellStyle name="Standard 2" xfId="22"/>
    <cellStyle name="Währung" xfId="23"/>
    <cellStyle name="Komma" xfId="24"/>
    <cellStyle name="Standard 3" xfId="25"/>
    <cellStyle name="Standard 4" xfId="26"/>
    <cellStyle name="Dezimal 2 2" xfId="27"/>
    <cellStyle name="Standard 2 2" xfId="28"/>
    <cellStyle name="Standard 5" xfId="29"/>
    <cellStyle name="Dezimal 2 3" xfId="30"/>
    <cellStyle name="Dezimal 2 2 2" xfId="31"/>
    <cellStyle name="Standard 5 2" xfId="32"/>
    <cellStyle name="Standard 6" xfId="33"/>
    <cellStyle name="SchutzFormel" xfId="34"/>
    <cellStyle name="Komma 2" xfId="35"/>
    <cellStyle name="Komma 3" xfId="36"/>
    <cellStyle name="Standard 7" xfId="37"/>
    <cellStyle name="Currency 8" xfId="38"/>
    <cellStyle name="Currency [0] 3" xfId="39"/>
    <cellStyle name="Comma 8" xfId="40"/>
    <cellStyle name="Comma [0] 3" xfId="41"/>
    <cellStyle name="Komma 5" xfId="42"/>
    <cellStyle name="Normal 2" xfId="43"/>
    <cellStyle name="Standard 3 2" xfId="44"/>
    <cellStyle name="Prozent 2" xfId="45"/>
    <cellStyle name="Standard 2 2 2" xfId="46"/>
    <cellStyle name="Normal 4" xfId="47"/>
    <cellStyle name="Normal 3" xfId="48"/>
    <cellStyle name="Komma 2 4" xfId="49"/>
    <cellStyle name="Währung 2" xfId="50"/>
    <cellStyle name="Standard 6 2" xfId="51"/>
    <cellStyle name="Komma 2 2" xfId="52"/>
    <cellStyle name="SchutzFormel 2" xfId="53"/>
    <cellStyle name="Prozent 3" xfId="54"/>
    <cellStyle name="Currency 2" xfId="55"/>
    <cellStyle name="Currency [0] 2" xfId="56"/>
    <cellStyle name="Comma 2" xfId="57"/>
    <cellStyle name="Comma [0] 2" xfId="58"/>
    <cellStyle name="Dezimal 2 4" xfId="59"/>
    <cellStyle name="Komma 4" xfId="60"/>
    <cellStyle name="Comma 3" xfId="61"/>
    <cellStyle name="Dezimal 2 2 3" xfId="62"/>
    <cellStyle name="Dezimal 2 3 2" xfId="63"/>
    <cellStyle name="Dezimal 2 2 2 2" xfId="64"/>
    <cellStyle name="Currency 3" xfId="65"/>
    <cellStyle name="Komma 2 3" xfId="66"/>
    <cellStyle name="Komma 3 2" xfId="67"/>
    <cellStyle name="Comma 4" xfId="68"/>
    <cellStyle name="Currency 5" xfId="69"/>
    <cellStyle name="Currency 4" xfId="70"/>
    <cellStyle name="Currency 6" xfId="71"/>
    <cellStyle name="Comma 5" xfId="72"/>
    <cellStyle name="Comma 6" xfId="73"/>
    <cellStyle name="Currency 7" xfId="74"/>
    <cellStyle name="Comma 7" xfId="75"/>
    <cellStyle name="Standard 8" xfId="76"/>
    <cellStyle name="Currency 9" xfId="77"/>
    <cellStyle name="Comma 9" xfId="78"/>
    <cellStyle name="Comma 10" xfId="79"/>
    <cellStyle name="Currency 10" xfId="80"/>
    <cellStyle name="Komma 6" xfId="81"/>
    <cellStyle name="Normal 5" xfId="82"/>
    <cellStyle name="Komma 2 5" xfId="83"/>
    <cellStyle name="Standard 6 2 2" xfId="84"/>
    <cellStyle name="Dezimal_Ansuchen_1_2" xfId="85"/>
    <cellStyle name="SchutzFormel 3" xfId="86"/>
    <cellStyle name="SchutzFormel 2 2" xfId="87"/>
    <cellStyle name="Komma 2 2 2" xfId="88"/>
    <cellStyle name="Normal 4 2" xfId="89"/>
    <cellStyle name="Standard 7 2" xfId="90"/>
  </cellStyles>
  <dxfs count="80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9" tint="0.799860000610352"/>
        </patternFill>
      </fill>
    </dxf>
    <dxf>
      <fill>
        <patternFill>
          <bgColor theme="8" tint="0.799860000610352"/>
        </patternFill>
      </fill>
    </dxf>
    <dxf>
      <font>
        <color theme="0"/>
      </font>
      <fill>
        <patternFill patternType="none"/>
      </fill>
    </dxf>
    <dxf>
      <fill>
        <patternFill>
          <bgColor rgb="FFFF0000"/>
        </patternFill>
      </fill>
    </dxf>
    <dxf>
      <font>
        <color theme="0"/>
      </font>
      <fill>
        <patternFill patternType="none"/>
      </fill>
    </dxf>
    <dxf>
      <fill>
        <patternFill>
          <bgColor rgb="FFFF0000"/>
        </patternFill>
      </fill>
    </dxf>
    <dxf>
      <fill>
        <patternFill>
          <bgColor theme="9" tint="0.79986000061035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alcChain" Target="calcChain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2.xml" /><Relationship Id="rId6" Type="http://schemas.openxmlformats.org/officeDocument/2006/relationships/sharedStrings" Target="sharedStrings.xml" /><Relationship Id="rId7" Type="http://schemas.openxmlformats.org/officeDocument/2006/relationships/externalLink" Target="externalLinks/externalLink1.xml" /><Relationship Id="rId5" Type="http://schemas.openxmlformats.org/officeDocument/2006/relationships/worksheet" Target="worksheets/sheet3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8</xdr:col>
      <xdr:colOff>723900</xdr:colOff>
      <xdr:row>0</xdr:row>
      <xdr:rowOff>104775</xdr:rowOff>
    </xdr:from>
    <xdr:ext cx="1571625" cy="571500"/>
    <xdr:pic>
      <xdr:nvPicPr>
        <xdr:cNvPr id="3" name="Grafik 2">
          <a:extLst>
            <a:ext uri="{FF2B5EF4-FFF2-40B4-BE49-F238E27FC236}">
              <a16:creationId xmlns:a16="http://schemas.microsoft.com/office/drawing/2014/main" id="{edaefe22-8ff1-4df0-a689-b4ce46056a4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9582150" y="104775"/>
          <a:ext cx="1571625" cy="571500"/>
        </a:xfrm>
        <a:prstGeom prst="rect"/>
        <a:noFill/>
        <a:ln w="9525">
          <a:noFill/>
          <a:miter lim="800000"/>
        </a:ln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fg.at\replikation\users\pflueger\Documents\SFG%20Allgemein\Formulare,%20BVZ,%20etc\FLC-Pr&#252;fbericht%20EFRE%202014-2020_roXtra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fg.at\replikation\users\pflueger\Documents\SFG%20Allgemein\Formulare,%20BVZ,%20etc\TEST_09_FO_52_Belegverzeichnis_EFRE_2014-2020_Investitionsprojekte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üfbericht allgemein"/>
      <sheetName val="Prüfbericht Vorortkontrolle"/>
    </sheetNames>
    <sheetDataSet>
      <sheetData sheetId="0">
        <row r="1">
          <cell r="M1" t="str">
            <v>007/05.2017</v>
          </cell>
        </row>
        <row r="6">
          <cell r="B6" t="str">
            <v>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lgemeine Daten"/>
      <sheetName val="Bau"/>
      <sheetName val="Kostenart 2"/>
      <sheetName val="Kostenart 3"/>
      <sheetName val="Kostenart 4"/>
      <sheetName val="Kostenart 5"/>
      <sheetName val="Kostenart 6"/>
      <sheetName val="Farblegende"/>
    </sheetNames>
    <sheetDataSet>
      <sheetData sheetId="0">
        <row r="8">
          <cell r="E8" t="str">
            <v>09_FO_52_Belegverzeichnis_EFRE_2014-2020_Investitionsprojekte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002060"/>
    <pageSetUpPr fitToPage="1"/>
  </sheetPr>
  <dimension ref="A1:S274"/>
  <sheetViews>
    <sheetView tabSelected="1" view="pageBreakPreview" zoomScaleNormal="85" zoomScaleSheetLayoutView="100" zoomScalePageLayoutView="55" workbookViewId="0" topLeftCell="A1">
      <selection pane="topLeft" activeCell="C9" sqref="C9:D9"/>
    </sheetView>
  </sheetViews>
  <sheetFormatPr defaultColWidth="11.4242857142857" defaultRowHeight="12.75" outlineLevelCol="1"/>
  <cols>
    <col min="1" max="1" width="13.5714285714286" style="105" customWidth="1"/>
    <col min="2" max="4" width="10.7142857142857" style="105" customWidth="1"/>
    <col min="5" max="5" width="14.2857142857143" style="105" customWidth="1"/>
    <col min="6" max="7" width="12.8571428571429" style="105" customWidth="1"/>
    <col min="8" max="8" width="47.1428571428571" style="105" customWidth="1"/>
    <col min="9" max="9" width="14.2857142857143" style="105" customWidth="1"/>
    <col min="10" max="10" width="7.14285714285714" style="105" customWidth="1"/>
    <col min="11" max="11" width="14.4285714285714" style="105" customWidth="1"/>
    <col min="12" max="14" width="12.8571428571429" style="105" hidden="1" customWidth="1" outlineLevel="1"/>
    <col min="15" max="15" width="28.5714285714286" style="26" hidden="1" customWidth="1" outlineLevel="1"/>
    <col min="16" max="18" width="11.4285714285714" style="26" hidden="1" customWidth="1" outlineLevel="1"/>
    <col min="19" max="19" width="11.4285714285714" style="26" collapsed="1"/>
    <col min="20" max="16384" width="11.4285714285714" style="26"/>
  </cols>
  <sheetData>
    <row r="1" spans="1:17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4"/>
      <c r="M1" s="25"/>
      <c r="N1" s="25"/>
      <c r="P1" s="134">
        <v>44927</v>
      </c>
      <c r="Q1" s="26" t="s">
        <v>28</v>
      </c>
    </row>
    <row r="2" spans="1:17" ht="15" customHeight="1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24"/>
      <c r="M2" s="25"/>
      <c r="N2" s="25"/>
      <c r="P2" s="134">
        <v>46022</v>
      </c>
      <c r="Q2" s="26" t="s">
        <v>29</v>
      </c>
    </row>
    <row r="3" spans="1:17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4"/>
      <c r="M3" s="25"/>
      <c r="N3" s="25"/>
      <c r="P3" s="111">
        <v>43344</v>
      </c>
      <c r="Q3" s="26" t="s">
        <v>26</v>
      </c>
    </row>
    <row r="4" spans="1:17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4"/>
      <c r="M4" s="25"/>
      <c r="N4" s="25"/>
      <c r="P4" s="19">
        <v>34.08</v>
      </c>
      <c r="Q4" s="26" t="s">
        <v>23</v>
      </c>
    </row>
    <row r="5" spans="1:17" ht="15" customHeight="1">
      <c r="A5" s="143" t="s">
        <v>48</v>
      </c>
      <c r="B5" s="144" t="s">
        <v>47</v>
      </c>
      <c r="C5" s="24"/>
      <c r="D5" s="24"/>
      <c r="E5" s="24"/>
      <c r="F5" s="24"/>
      <c r="G5" s="24"/>
      <c r="H5" s="24"/>
      <c r="I5" s="27"/>
      <c r="J5" s="17" t="s">
        <v>8</v>
      </c>
      <c r="K5" s="287" t="s">
        <v>105</v>
      </c>
      <c r="L5" s="24"/>
      <c r="M5" s="25"/>
      <c r="N5" s="25"/>
      <c r="P5" s="19">
        <v>10</v>
      </c>
      <c r="Q5" s="26" t="s">
        <v>30</v>
      </c>
    </row>
    <row r="6" spans="1:17" ht="15" customHeight="1">
      <c r="A6" s="135"/>
      <c r="B6" s="288"/>
      <c r="C6" s="288"/>
      <c r="D6" s="288"/>
      <c r="E6" s="288"/>
      <c r="F6" s="288"/>
      <c r="G6" s="288"/>
      <c r="H6" s="288"/>
      <c r="I6" s="107"/>
      <c r="J6" s="15"/>
      <c r="K6" s="29"/>
      <c r="L6" s="26"/>
      <c r="M6" s="28"/>
      <c r="N6" s="25"/>
      <c r="P6" s="19">
        <v>12</v>
      </c>
      <c r="Q6" s="26" t="s">
        <v>32</v>
      </c>
    </row>
    <row r="7" spans="1:18" ht="22.5" customHeight="1">
      <c r="A7" s="136" t="s">
        <v>10</v>
      </c>
      <c r="B7" s="137"/>
      <c r="C7" s="137"/>
      <c r="D7" s="137"/>
      <c r="E7" s="137"/>
      <c r="F7" s="137"/>
      <c r="G7" s="137"/>
      <c r="H7" s="137"/>
      <c r="I7" s="112"/>
      <c r="J7" s="113"/>
      <c r="K7" s="20"/>
      <c r="L7" s="24"/>
      <c r="M7" s="25"/>
      <c r="N7" s="25"/>
      <c r="O7" s="25"/>
      <c r="Q7" s="108" t="s">
        <v>25</v>
      </c>
      <c r="R7" s="110" t="b">
        <f>IF($K$86="ja",TRUE,FALSE)</f>
        <v>0</v>
      </c>
    </row>
    <row r="8" spans="1:17" ht="15" customHeight="1">
      <c r="A8" s="33"/>
      <c r="B8" s="33"/>
      <c r="C8" s="33"/>
      <c r="D8" s="33"/>
      <c r="E8" s="33"/>
      <c r="F8" s="33"/>
      <c r="G8" s="33"/>
      <c r="H8" s="33"/>
      <c r="I8" s="30"/>
      <c r="J8" s="30"/>
      <c r="K8" s="30"/>
      <c r="L8" s="25"/>
      <c r="M8" s="25"/>
      <c r="N8" s="25"/>
      <c r="O8" s="25"/>
      <c r="P8" s="109">
        <v>20</v>
      </c>
      <c r="Q8" s="26" t="s">
        <v>33</v>
      </c>
    </row>
    <row r="9" spans="1:17" ht="15" customHeight="1">
      <c r="A9" s="24"/>
      <c r="B9" s="138" t="s">
        <v>0</v>
      </c>
      <c r="C9" s="289"/>
      <c r="D9" s="289"/>
      <c r="E9" s="24"/>
      <c r="F9" s="24"/>
      <c r="G9" s="33"/>
      <c r="H9" s="138" t="s">
        <v>11</v>
      </c>
      <c r="I9" s="290"/>
      <c r="J9" s="290"/>
      <c r="K9" s="290"/>
      <c r="L9" s="25"/>
      <c r="M9" s="25"/>
      <c r="N9" s="25"/>
      <c r="O9" s="25"/>
      <c r="P9" s="31">
        <f>IF(K$86="ja",$P$8,$P$5)</f>
        <v>10</v>
      </c>
      <c r="Q9" s="26" t="s">
        <v>31</v>
      </c>
    </row>
    <row r="10" spans="1:17" ht="12.75" customHeight="1">
      <c r="A10" s="33"/>
      <c r="B10" s="33"/>
      <c r="C10" s="33"/>
      <c r="D10" s="33"/>
      <c r="E10" s="33"/>
      <c r="F10" s="33"/>
      <c r="G10" s="33"/>
      <c r="H10" s="34" t="str">
        <f>IF(LEN(I9)&lt;P11,"(Eintrag von mindestens "&amp;P11&amp;" Zeichen erforderlich!)","")</f>
        <v>(Eintrag von mindestens 3 Zeichen erforderlich!)</v>
      </c>
      <c r="I10" s="34"/>
      <c r="J10" s="34"/>
      <c r="K10" s="34"/>
      <c r="L10" s="25"/>
      <c r="M10" s="25"/>
      <c r="N10" s="25"/>
      <c r="O10" s="25"/>
      <c r="P10" s="106">
        <v>20</v>
      </c>
      <c r="Q10" s="35" t="s">
        <v>12</v>
      </c>
    </row>
    <row r="11" spans="1:17" ht="15" customHeight="1">
      <c r="A11" s="139" t="s">
        <v>5</v>
      </c>
      <c r="B11" s="140" t="str">
        <f>IF(F16="","==&gt; Notwendige Eingabe/n fehlt/fehlen!!","")</f>
        <v>==&gt; Notwendige Eingabe/n fehlt/fehlen!!</v>
      </c>
      <c r="C11" s="33"/>
      <c r="D11" s="33"/>
      <c r="E11" s="33"/>
      <c r="F11" s="33"/>
      <c r="G11" s="141"/>
      <c r="H11" s="138" t="s">
        <v>2</v>
      </c>
      <c r="I11" s="16">
        <v>44927</v>
      </c>
      <c r="J11" s="32" t="s">
        <v>1</v>
      </c>
      <c r="K11" s="16">
        <v>45016</v>
      </c>
      <c r="L11" s="25"/>
      <c r="M11" s="25"/>
      <c r="N11" s="25"/>
      <c r="O11" s="25"/>
      <c r="P11" s="18">
        <v>3</v>
      </c>
      <c r="Q11" s="26" t="s">
        <v>6</v>
      </c>
    </row>
    <row r="12" spans="1:17" ht="15" customHeight="1" thickBot="1">
      <c r="A12" s="24"/>
      <c r="B12" s="24"/>
      <c r="C12" s="33"/>
      <c r="D12" s="33"/>
      <c r="E12" s="33"/>
      <c r="F12" s="33"/>
      <c r="G12" s="142"/>
      <c r="H12" s="142"/>
      <c r="I12" s="27"/>
      <c r="J12" s="38"/>
      <c r="K12" s="27"/>
      <c r="L12" s="27"/>
      <c r="M12" s="25"/>
      <c r="N12" s="25"/>
      <c r="O12" s="25"/>
      <c r="P12" s="39"/>
      <c r="Q12" s="22"/>
    </row>
    <row r="13" spans="1:19" ht="15" customHeight="1">
      <c r="A13" s="40" t="s">
        <v>5</v>
      </c>
      <c r="B13" s="36" t="str">
        <f>IF(F16="","==&gt; Eingabe/n unzureichend oder inhaltlich falsch!!","")</f>
        <v>==&gt; Eingabe/n unzureichend oder inhaltlich falsch!!</v>
      </c>
      <c r="C13" s="30"/>
      <c r="D13" s="30"/>
      <c r="E13" s="41"/>
      <c r="F13" s="30"/>
      <c r="G13" s="38"/>
      <c r="H13" s="32" t="s">
        <v>13</v>
      </c>
      <c r="I13" s="21">
        <v>44927</v>
      </c>
      <c r="J13" s="32" t="s">
        <v>1</v>
      </c>
      <c r="K13" s="37">
        <f>IF(I13="","Beginn fehlt!",IF(OR(ISTEXT(K11),K11=""),"DFZR unklar!",IF(DATE(YEAR(P1),12,31)&gt;K11,K11,MAX(DATE(YEAR(P1),12,31),K11))))</f>
        <v>45016</v>
      </c>
      <c r="L13" s="14" t="s">
        <v>7</v>
      </c>
      <c r="M13" s="13"/>
      <c r="N13" s="13"/>
      <c r="O13" s="12"/>
      <c r="P13" s="42"/>
      <c r="Q13" s="22"/>
      <c r="R13" s="43"/>
      <c r="S13" s="43"/>
    </row>
    <row r="14" spans="1:19" ht="15" customHeight="1">
      <c r="A14" s="27"/>
      <c r="B14" s="27"/>
      <c r="C14" s="30"/>
      <c r="D14" s="30"/>
      <c r="E14" s="30"/>
      <c r="F14" s="30"/>
      <c r="G14" s="38"/>
      <c r="H14" s="44"/>
      <c r="I14" s="45"/>
      <c r="J14" s="46"/>
      <c r="K14" s="45"/>
      <c r="L14" s="11"/>
      <c r="M14" s="10"/>
      <c r="N14" s="10"/>
      <c r="O14" s="9"/>
      <c r="P14" s="42"/>
      <c r="Q14" s="22"/>
      <c r="R14" s="43"/>
      <c r="S14" s="43"/>
    </row>
    <row r="15" spans="1:19" ht="15" customHeight="1" thickBot="1">
      <c r="A15" s="47" t="s">
        <v>5</v>
      </c>
      <c r="B15" s="48" t="str">
        <f>IF(AND(F16="",K$86&lt;&gt;"ja"),"==&gt; Eingabe/n mit Erklärungs-/Dokumentationsbedarf!!","")</f>
        <v>==&gt; Eingabe/n mit Erklärungs-/Dokumentationsbedarf!!</v>
      </c>
      <c r="C15" s="30"/>
      <c r="D15" s="30"/>
      <c r="E15" s="30"/>
      <c r="F15" s="30"/>
      <c r="G15" s="38"/>
      <c r="H15" s="44"/>
      <c r="I15" s="46"/>
      <c r="J15" s="46"/>
      <c r="K15" s="133" t="str">
        <f>IF(F16="","ACHTUNG: Für jede/n MitarbeiterIn ist ein eigenes Blatt zu führen!! ==&gt; Ggf. Kopie(n) erstellen!",IF(I13&lt;&gt;"","","Ab dem Projektbeginn können maximal 2 unterschiedliche Kalenderjahre berücksichtigt werden!"))</f>
        <v>ACHTUNG: Für jede/n MitarbeiterIn ist ein eigenes Blatt zu führen!! ==&gt; Ggf. Kopie(n) erstellen!</v>
      </c>
      <c r="L15" s="8"/>
      <c r="M15" s="7"/>
      <c r="N15" s="7"/>
      <c r="O15" s="6"/>
      <c r="P15" s="42"/>
      <c r="Q15" s="22"/>
      <c r="R15" s="43"/>
      <c r="S15" s="43"/>
    </row>
    <row r="16" spans="1:19" ht="15" customHeight="1" thickBot="1">
      <c r="A16" s="49"/>
      <c r="B16" s="27"/>
      <c r="C16" s="27"/>
      <c r="D16" s="50"/>
      <c r="E16" s="114" t="str">
        <f>IF(F16&lt;&gt;"","Projektstunden (gefiltert)*:","")</f>
        <v/>
      </c>
      <c r="F16" s="116" t="str">
        <f>IF(OR($C$9="",$I$9="",$I$11="",$K$11="",$I$13="",LEN($I$9)&lt;$P$11,A18="",B18="",C18="",G18="",H18=""),"",IF(L81&gt;0,SUBTOTAL(9,F18:F80),""))</f>
        <v/>
      </c>
      <c r="G16" s="27"/>
      <c r="H16" s="27"/>
      <c r="I16" s="51"/>
      <c r="J16" s="51"/>
      <c r="K16" s="117" t="str">
        <f>IF(F16="","Aufgrund der Eingaben kann die Summe der Projektstunden nicht berechnet werden!","")</f>
        <v>Aufgrund der Eingaben kann die Summe der Projektstunden nicht berechnet werden!</v>
      </c>
      <c r="L16" s="52"/>
      <c r="M16" s="53" t="str">
        <f>IF(N16&lt;&gt;"","anr. Projektstd. (gefiltert):","")</f>
        <v/>
      </c>
      <c r="N16" s="115" t="str">
        <f>IF(OR($C$9="",$I$9="",$I$11="",$K$11="",$I$13="",LEN($I$9)&lt;$P$11,A18="",B18="",C18="",L18="",G18="",H18=""),"",IF(N81&gt;0,SUBTOTAL(9,N18:N80),""))</f>
        <v/>
      </c>
      <c r="O16" s="54"/>
      <c r="P16" s="55" t="s">
        <v>14</v>
      </c>
      <c r="Q16" s="55" t="s">
        <v>15</v>
      </c>
      <c r="R16" s="55" t="s">
        <v>27</v>
      </c>
      <c r="S16" s="56"/>
    </row>
    <row r="17" spans="1:19" ht="66" customHeight="1" thickBot="1">
      <c r="A17" s="57" t="s">
        <v>24</v>
      </c>
      <c r="B17" s="58" t="s">
        <v>43</v>
      </c>
      <c r="C17" s="58" t="s">
        <v>44</v>
      </c>
      <c r="D17" s="58" t="s">
        <v>46</v>
      </c>
      <c r="E17" s="59" t="s">
        <v>16</v>
      </c>
      <c r="F17" s="60" t="s">
        <v>17</v>
      </c>
      <c r="G17" s="58" t="s">
        <v>104</v>
      </c>
      <c r="H17" s="291" t="str">
        <f>"Aussagekräftige Tätigkeitsbeschreibung
(mindestens "&amp;P10&amp;" Zeichen)"</f>
        <v>Aussagekräftige Tätigkeitsbeschreibung
(mindestens 20 Zeichen)</v>
      </c>
      <c r="I17" s="292"/>
      <c r="J17" s="292"/>
      <c r="K17" s="293"/>
      <c r="L17" s="61" t="s">
        <v>18</v>
      </c>
      <c r="M17" s="62" t="s">
        <v>3</v>
      </c>
      <c r="N17" s="63" t="s">
        <v>9</v>
      </c>
      <c r="O17" s="64" t="s">
        <v>4</v>
      </c>
      <c r="P17" s="65">
        <f>SUBTOTAL(9,P18:P80)</f>
        <v>0</v>
      </c>
      <c r="Q17" s="65">
        <f>SUBTOTAL(9,Q18:Q80)</f>
        <v>0</v>
      </c>
      <c r="R17" s="65"/>
      <c r="S17" s="66"/>
    </row>
    <row r="18" spans="1:19" ht="13.5" thickTop="1">
      <c r="A18" s="67"/>
      <c r="B18" s="68"/>
      <c r="C18" s="68"/>
      <c r="D18" s="69"/>
      <c r="E18" s="70">
        <f t="shared" si="0" ref="E18:E80">IF(AND(B18&lt;&gt;"",C18&lt;&gt;""),(C18-B18)*24-D18,0)</f>
        <v>0</v>
      </c>
      <c r="F18" s="71"/>
      <c r="G18" s="72"/>
      <c r="H18" s="294"/>
      <c r="I18" s="295"/>
      <c r="J18" s="295"/>
      <c r="K18" s="296"/>
      <c r="L18" s="73" t="str">
        <f>IF(OR(G18="",LEN(H18)&lt;$P$10),"",IF(K$86="ja",F18,IF(A18="","",IF(AND(A18&gt;=$P$1,A18&lt;=$K$13),IF(F18&gt;0,IF(F18&gt;P$9,P$9,F18),""),IF(A18&gt;$K$13,"nach DFZR!","vor DFZR!")))))</f>
        <v/>
      </c>
      <c r="M18" s="74"/>
      <c r="N18" s="23">
        <f t="shared" si="1" ref="N18:N80">MAX(IF(ISERROR(L18+M18),0,L18+M18),0)</f>
        <v>0</v>
      </c>
      <c r="O18" s="75"/>
      <c r="P18" s="76">
        <f>IF(AND((C18-B18)*24&gt;6,D18&lt;0.5),1,0)</f>
        <v>0</v>
      </c>
      <c r="Q18" s="76">
        <f t="shared" si="2" ref="Q18:Q49">IF(AND(F18&gt;0,H18&lt;&gt;"",LEN(H18)&lt;$P$10),1,0)</f>
        <v>0</v>
      </c>
      <c r="R18" s="76">
        <f>IF(E18&gt;0,IF(OR(A18&lt;$P$3,$R$7*1),$P$9,$P$6),0)</f>
        <v>0</v>
      </c>
      <c r="S18" s="66"/>
    </row>
    <row r="19" spans="1:19" ht="12.75">
      <c r="A19" s="77"/>
      <c r="B19" s="78"/>
      <c r="C19" s="78"/>
      <c r="D19" s="69"/>
      <c r="E19" s="70">
        <f t="shared" si="0"/>
        <v>0</v>
      </c>
      <c r="F19" s="79"/>
      <c r="G19" s="80"/>
      <c r="H19" s="5"/>
      <c r="I19" s="4"/>
      <c r="J19" s="4"/>
      <c r="K19" s="3"/>
      <c r="L19" s="73" t="str">
        <f>IF(OR(G19="",LEN(H19)&lt;$P$10),"",IF(K$86="ja",F19,IF(A19="","",IF(AND(A19&gt;=$P$1,A19&lt;=$K$13),IF(F19&gt;0,IF(SUMIF(A$18:A19,A19,F$18:F19)&gt;P$9,IF(F19&gt;0,IF(SUMIF(A$18:A19,A19,F$18:F19)-F19&gt;R19,"",MIN(ABS(SUMIF(A$18:A19,A19,F$18:F19)-F19-R19),F19)),IF(SUMIF(A$18:A19,A19,F$18:F19)-F18&gt;R19,"",MIN(ABS(SUMIF(A$18:A19,A19,F$18:F19)-F19-R19),F19))),IF(SUMIF(A$18:A18,A19,F$18:F19)&gt;F19,F19,MIN(MAX(ABS(SUMIF(A$18:A18,A19,F$18:F19)-R19),SUMIF(A$18:A18,A19,F$18:F19)-F19),F19))),""),IF(A19&gt;$K$13,"nach DFZR!","vor DFZR!")))))</f>
        <v/>
      </c>
      <c r="M19" s="81"/>
      <c r="N19" s="82">
        <f t="shared" si="1"/>
        <v>0</v>
      </c>
      <c r="O19" s="75"/>
      <c r="P19" s="76">
        <f t="shared" si="3" ref="P19:P80">IF(AND((C19-B19)*24&gt;6,D19&lt;0.5),1,0)</f>
        <v>0</v>
      </c>
      <c r="Q19" s="76">
        <f t="shared" si="2"/>
        <v>0</v>
      </c>
      <c r="R19" s="76">
        <f>IF(E19&gt;0,IF(OR(A19&lt;$P$3,$R$7*1),$P$9,$P$6),0)</f>
        <v>0</v>
      </c>
      <c r="S19" s="66"/>
    </row>
    <row r="20" spans="1:19" ht="12.75">
      <c r="A20" s="77"/>
      <c r="B20" s="78"/>
      <c r="C20" s="78"/>
      <c r="D20" s="69"/>
      <c r="E20" s="70">
        <f t="shared" si="0"/>
        <v>0</v>
      </c>
      <c r="F20" s="79"/>
      <c r="G20" s="80"/>
      <c r="H20" s="5"/>
      <c r="I20" s="4"/>
      <c r="J20" s="4"/>
      <c r="K20" s="3"/>
      <c r="L20" s="73" t="str">
        <f>IF(OR(G20="",LEN(H20)&lt;$P$10),"",IF(K$86="ja",F20,IF(A20="","",IF(AND(A20&gt;=$P$1,A20&lt;=$K$13),IF(F20&gt;0,IF(SUMIF(A$18:A20,A20,F$18:F20)&gt;P$9,IF(F20&gt;0,IF(SUMIF(A$18:A20,A20,F$18:F20)-F20&gt;R20,"",MIN(ABS(SUMIF(A$18:A20,A20,F$18:F20)-F20-R20),F20)),IF(SUMIF(A$18:A20,A20,F$18:F20)-F19&gt;R20,"",MIN(ABS(SUMIF(A$18:A20,A20,F$18:F20)-F20-R20),F20))),IF(SUMIF(A$18:A19,A20,F$18:F20)&gt;F20,F20,MIN(MAX(ABS(SUMIF(A$18:A19,A20,F$18:F20)-R20),SUMIF(A$18:A19,A20,F$18:F20)-F20),F20))),""),IF(A20&gt;$K$13,"nach DFZR!","vor DFZR!")))))</f>
        <v/>
      </c>
      <c r="M20" s="81"/>
      <c r="N20" s="82">
        <f t="shared" si="1"/>
        <v>0</v>
      </c>
      <c r="O20" s="75"/>
      <c r="P20" s="76">
        <f t="shared" si="3"/>
        <v>0</v>
      </c>
      <c r="Q20" s="76">
        <f t="shared" si="2"/>
        <v>0</v>
      </c>
      <c r="R20" s="76">
        <f t="shared" si="4" ref="R20:R80">IF(E20&gt;0,IF(OR(A20&lt;$P$3,$R$7*1),$P$9,$P$6),0)</f>
        <v>0</v>
      </c>
      <c r="S20" s="66"/>
    </row>
    <row r="21" spans="1:19" ht="12.75">
      <c r="A21" s="77"/>
      <c r="B21" s="78"/>
      <c r="C21" s="78"/>
      <c r="D21" s="69"/>
      <c r="E21" s="70">
        <f t="shared" si="0"/>
        <v>0</v>
      </c>
      <c r="F21" s="79"/>
      <c r="G21" s="80"/>
      <c r="H21" s="5"/>
      <c r="I21" s="4"/>
      <c r="J21" s="4"/>
      <c r="K21" s="3"/>
      <c r="L21" s="73" t="str">
        <f>IF(OR(G21="",LEN(H21)&lt;$P$10),"",IF(K$86="ja",F21,IF(A21="","",IF(AND(A21&gt;=$P$1,A21&lt;=$K$13),IF(F21&gt;0,IF(SUMIF(A$18:A21,A21,F$18:F21)&gt;P$9,IF(F21&gt;0,IF(SUMIF(A$18:A21,A21,F$18:F21)-F21&gt;R21,"",MIN(ABS(SUMIF(A$18:A21,A21,F$18:F21)-F21-R21),F21)),IF(SUMIF(A$18:A21,A21,F$18:F21)-F20&gt;R21,"",MIN(ABS(SUMIF(A$18:A21,A21,F$18:F21)-F21-R21),F21))),IF(SUMIF(A$18:A20,A21,F$18:F21)&gt;F21,F21,MIN(MAX(ABS(SUMIF(A$18:A20,A21,F$18:F21)-R21),SUMIF(A$18:A20,A21,F$18:F21)-F21),F21))),""),IF(A21&gt;$K$13,"nach DFZR!","vor DFZR!")))))</f>
        <v/>
      </c>
      <c r="M21" s="81"/>
      <c r="N21" s="82">
        <f t="shared" si="1"/>
        <v>0</v>
      </c>
      <c r="O21" s="75"/>
      <c r="P21" s="76">
        <f t="shared" si="3"/>
        <v>0</v>
      </c>
      <c r="Q21" s="76">
        <f t="shared" si="2"/>
        <v>0</v>
      </c>
      <c r="R21" s="76">
        <f t="shared" si="4"/>
        <v>0</v>
      </c>
      <c r="S21" s="66"/>
    </row>
    <row r="22" spans="1:19" ht="12.75">
      <c r="A22" s="77"/>
      <c r="B22" s="78"/>
      <c r="C22" s="78"/>
      <c r="D22" s="69"/>
      <c r="E22" s="70">
        <f t="shared" si="0"/>
        <v>0</v>
      </c>
      <c r="F22" s="79"/>
      <c r="G22" s="80"/>
      <c r="H22" s="5"/>
      <c r="I22" s="4"/>
      <c r="J22" s="4"/>
      <c r="K22" s="3"/>
      <c r="L22" s="73" t="str">
        <f>IF(OR(G22="",LEN(H22)&lt;$P$10),"",IF(K$86="ja",F22,IF(A22="","",IF(AND(A22&gt;=$P$1,A22&lt;=$K$13),IF(F22&gt;0,IF(SUMIF(A$18:A22,A22,F$18:F22)&gt;P$9,IF(F22&gt;0,IF(SUMIF(A$18:A22,A22,F$18:F22)-F22&gt;R22,"",MIN(ABS(SUMIF(A$18:A22,A22,F$18:F22)-F22-R22),F22)),IF(SUMIF(A$18:A22,A22,F$18:F22)-F21&gt;R22,"",MIN(ABS(SUMIF(A$18:A22,A22,F$18:F22)-F22-R22),F22))),IF(SUMIF(A$18:A21,A22,F$18:F22)&gt;F22,F22,MIN(MAX(ABS(SUMIF(A$18:A21,A22,F$18:F22)-R22),SUMIF(A$18:A21,A22,F$18:F22)-F22),F22))),""),IF(A22&gt;$K$13,"nach DFZR!","vor DFZR!")))))</f>
        <v/>
      </c>
      <c r="M22" s="81"/>
      <c r="N22" s="82">
        <f t="shared" si="1"/>
        <v>0</v>
      </c>
      <c r="O22" s="75"/>
      <c r="P22" s="76">
        <f t="shared" si="3"/>
        <v>0</v>
      </c>
      <c r="Q22" s="76">
        <f t="shared" si="2"/>
        <v>0</v>
      </c>
      <c r="R22" s="76">
        <f t="shared" si="4"/>
        <v>0</v>
      </c>
      <c r="S22" s="66"/>
    </row>
    <row r="23" spans="1:19" ht="12.75">
      <c r="A23" s="77"/>
      <c r="B23" s="78"/>
      <c r="C23" s="78"/>
      <c r="D23" s="69"/>
      <c r="E23" s="70">
        <f t="shared" si="0"/>
        <v>0</v>
      </c>
      <c r="F23" s="79"/>
      <c r="G23" s="80"/>
      <c r="H23" s="5"/>
      <c r="I23" s="4"/>
      <c r="J23" s="4"/>
      <c r="K23" s="3"/>
      <c r="L23" s="73" t="str">
        <f>IF(OR(G23="",LEN(H23)&lt;$P$10),"",IF(K$86="ja",F23,IF(A23="","",IF(AND(A23&gt;=$P$1,A23&lt;=$K$13),IF(F23&gt;0,IF(SUMIF(A$18:A23,A23,F$18:F23)&gt;P$9,IF(F23&gt;0,IF(SUMIF(A$18:A23,A23,F$18:F23)-F23&gt;R23,"",MIN(ABS(SUMIF(A$18:A23,A23,F$18:F23)-F23-R23),F23)),IF(SUMIF(A$18:A23,A23,F$18:F23)-F22&gt;R23,"",MIN(ABS(SUMIF(A$18:A23,A23,F$18:F23)-F23-R23),F23))),IF(SUMIF(A$18:A22,A23,F$18:F23)&gt;F23,F23,MIN(MAX(ABS(SUMIF(A$18:A22,A23,F$18:F23)-R23),SUMIF(A$18:A22,A23,F$18:F23)-F23),F23))),""),IF(A23&gt;$K$13,"nach DFZR!","vor DFZR!")))))</f>
        <v/>
      </c>
      <c r="M23" s="81"/>
      <c r="N23" s="82">
        <f t="shared" si="1"/>
        <v>0</v>
      </c>
      <c r="O23" s="75"/>
      <c r="P23" s="76">
        <f t="shared" si="3"/>
        <v>0</v>
      </c>
      <c r="Q23" s="76">
        <f t="shared" si="2"/>
        <v>0</v>
      </c>
      <c r="R23" s="76">
        <f t="shared" si="4"/>
        <v>0</v>
      </c>
      <c r="S23" s="66"/>
    </row>
    <row r="24" spans="1:19" ht="12.75">
      <c r="A24" s="77"/>
      <c r="B24" s="78"/>
      <c r="C24" s="78"/>
      <c r="D24" s="69"/>
      <c r="E24" s="70">
        <f t="shared" si="0"/>
        <v>0</v>
      </c>
      <c r="F24" s="79"/>
      <c r="G24" s="80"/>
      <c r="H24" s="5"/>
      <c r="I24" s="4"/>
      <c r="J24" s="4"/>
      <c r="K24" s="3"/>
      <c r="L24" s="73" t="str">
        <f>IF(OR(G24="",LEN(H24)&lt;$P$10),"",IF(K$86="ja",F24,IF(A24="","",IF(AND(A24&gt;=$P$1,A24&lt;=$K$13),IF(F24&gt;0,IF(SUMIF(A$18:A24,A24,F$18:F24)&gt;P$9,IF(F24&gt;0,IF(SUMIF(A$18:A24,A24,F$18:F24)-F24&gt;R24,"",MIN(ABS(SUMIF(A$18:A24,A24,F$18:F24)-F24-R24),F24)),IF(SUMIF(A$18:A24,A24,F$18:F24)-F23&gt;R24,"",MIN(ABS(SUMIF(A$18:A24,A24,F$18:F24)-F24-R24),F24))),IF(SUMIF(A$18:A23,A24,F$18:F24)&gt;F24,F24,MIN(MAX(ABS(SUMIF(A$18:A23,A24,F$18:F24)-R24),SUMIF(A$18:A23,A24,F$18:F24)-F24),F24))),""),IF(A24&gt;$K$13,"nach DFZR!","vor DFZR!")))))</f>
        <v/>
      </c>
      <c r="M24" s="81"/>
      <c r="N24" s="82">
        <f t="shared" si="1"/>
        <v>0</v>
      </c>
      <c r="O24" s="75"/>
      <c r="P24" s="76">
        <f t="shared" si="3"/>
        <v>0</v>
      </c>
      <c r="Q24" s="76">
        <f t="shared" si="2"/>
        <v>0</v>
      </c>
      <c r="R24" s="76">
        <f t="shared" si="4"/>
        <v>0</v>
      </c>
      <c r="S24" s="66"/>
    </row>
    <row r="25" spans="1:19" ht="12.75">
      <c r="A25" s="77"/>
      <c r="B25" s="78"/>
      <c r="C25" s="78"/>
      <c r="D25" s="69"/>
      <c r="E25" s="70">
        <f t="shared" si="0"/>
        <v>0</v>
      </c>
      <c r="F25" s="79"/>
      <c r="G25" s="80"/>
      <c r="H25" s="5"/>
      <c r="I25" s="4"/>
      <c r="J25" s="4"/>
      <c r="K25" s="3"/>
      <c r="L25" s="73" t="str">
        <f>IF(OR(G25="",LEN(H25)&lt;$P$10),"",IF(K$86="ja",F25,IF(A25="","",IF(AND(A25&gt;=$P$1,A25&lt;=$K$13),IF(F25&gt;0,IF(SUMIF(A$18:A25,A25,F$18:F25)&gt;P$9,IF(F25&gt;0,IF(SUMIF(A$18:A25,A25,F$18:F25)-F25&gt;R25,"",MIN(ABS(SUMIF(A$18:A25,A25,F$18:F25)-F25-R25),F25)),IF(SUMIF(A$18:A25,A25,F$18:F25)-F24&gt;R25,"",MIN(ABS(SUMIF(A$18:A25,A25,F$18:F25)-F25-R25),F25))),IF(SUMIF(A$18:A24,A25,F$18:F25)&gt;F25,F25,MIN(MAX(ABS(SUMIF(A$18:A24,A25,F$18:F25)-R25),SUMIF(A$18:A24,A25,F$18:F25)-F25),F25))),""),IF(A25&gt;$K$13,"nach DFZR!","vor DFZR!")))))</f>
        <v/>
      </c>
      <c r="M25" s="81"/>
      <c r="N25" s="82">
        <f t="shared" si="1"/>
        <v>0</v>
      </c>
      <c r="O25" s="75"/>
      <c r="P25" s="76">
        <f t="shared" si="3"/>
        <v>0</v>
      </c>
      <c r="Q25" s="76">
        <f t="shared" si="2"/>
        <v>0</v>
      </c>
      <c r="R25" s="76">
        <f t="shared" si="4"/>
        <v>0</v>
      </c>
      <c r="S25" s="66"/>
    </row>
    <row r="26" spans="1:19" ht="12.75">
      <c r="A26" s="77"/>
      <c r="B26" s="78"/>
      <c r="C26" s="78"/>
      <c r="D26" s="69"/>
      <c r="E26" s="70">
        <f t="shared" si="0"/>
        <v>0</v>
      </c>
      <c r="F26" s="79"/>
      <c r="G26" s="80"/>
      <c r="H26" s="5"/>
      <c r="I26" s="4"/>
      <c r="J26" s="4"/>
      <c r="K26" s="3"/>
      <c r="L26" s="73" t="str">
        <f>IF(OR(G26="",LEN(H26)&lt;$P$10),"",IF(K$86="ja",F26,IF(A26="","",IF(AND(A26&gt;=$P$1,A26&lt;=$K$13),IF(F26&gt;0,IF(SUMIF(A$18:A26,A26,F$18:F26)&gt;P$9,IF(F26&gt;0,IF(SUMIF(A$18:A26,A26,F$18:F26)-F26&gt;R26,"",MIN(ABS(SUMIF(A$18:A26,A26,F$18:F26)-F26-R26),F26)),IF(SUMIF(A$18:A26,A26,F$18:F26)-F25&gt;R26,"",MIN(ABS(SUMIF(A$18:A26,A26,F$18:F26)-F26-R26),F26))),IF(SUMIF(A$18:A25,A26,F$18:F26)&gt;F26,F26,MIN(MAX(ABS(SUMIF(A$18:A25,A26,F$18:F26)-R26),SUMIF(A$18:A25,A26,F$18:F26)-F26),F26))),""),IF(A26&gt;$K$13,"nach DFZR!","vor DFZR!")))))</f>
        <v/>
      </c>
      <c r="M26" s="81"/>
      <c r="N26" s="82">
        <f t="shared" si="1"/>
        <v>0</v>
      </c>
      <c r="O26" s="75"/>
      <c r="P26" s="76">
        <f t="shared" si="3"/>
        <v>0</v>
      </c>
      <c r="Q26" s="76">
        <f t="shared" si="2"/>
        <v>0</v>
      </c>
      <c r="R26" s="76">
        <f t="shared" si="4"/>
        <v>0</v>
      </c>
      <c r="S26" s="66"/>
    </row>
    <row r="27" spans="1:19" ht="12.75">
      <c r="A27" s="77"/>
      <c r="B27" s="78"/>
      <c r="C27" s="78"/>
      <c r="D27" s="69"/>
      <c r="E27" s="70">
        <f t="shared" si="0"/>
        <v>0</v>
      </c>
      <c r="F27" s="79"/>
      <c r="G27" s="80"/>
      <c r="H27" s="5"/>
      <c r="I27" s="4"/>
      <c r="J27" s="4"/>
      <c r="K27" s="3"/>
      <c r="L27" s="73" t="str">
        <f>IF(OR(G27="",LEN(H27)&lt;$P$10),"",IF(K$86="ja",F27,IF(A27="","",IF(AND(A27&gt;=$P$1,A27&lt;=$K$13),IF(F27&gt;0,IF(SUMIF(A$18:A27,A27,F$18:F27)&gt;P$9,IF(F27&gt;0,IF(SUMIF(A$18:A27,A27,F$18:F27)-F27&gt;R27,"",MIN(ABS(SUMIF(A$18:A27,A27,F$18:F27)-F27-R27),F27)),IF(SUMIF(A$18:A27,A27,F$18:F27)-F26&gt;R27,"",MIN(ABS(SUMIF(A$18:A27,A27,F$18:F27)-F27-R27),F27))),IF(SUMIF(A$18:A26,A27,F$18:F27)&gt;F27,F27,MIN(MAX(ABS(SUMIF(A$18:A26,A27,F$18:F27)-R27),SUMIF(A$18:A26,A27,F$18:F27)-F27),F27))),""),IF(A27&gt;$K$13,"nach DFZR!","vor DFZR!")))))</f>
        <v/>
      </c>
      <c r="M27" s="81"/>
      <c r="N27" s="82">
        <f t="shared" si="1"/>
        <v>0</v>
      </c>
      <c r="O27" s="75"/>
      <c r="P27" s="76">
        <f t="shared" si="3"/>
        <v>0</v>
      </c>
      <c r="Q27" s="76">
        <f t="shared" si="2"/>
        <v>0</v>
      </c>
      <c r="R27" s="76">
        <f t="shared" si="4"/>
        <v>0</v>
      </c>
      <c r="S27" s="66"/>
    </row>
    <row r="28" spans="1:19" ht="12.75">
      <c r="A28" s="77"/>
      <c r="B28" s="78"/>
      <c r="C28" s="78"/>
      <c r="D28" s="69"/>
      <c r="E28" s="70">
        <f t="shared" si="0"/>
        <v>0</v>
      </c>
      <c r="F28" s="79"/>
      <c r="G28" s="80"/>
      <c r="H28" s="5"/>
      <c r="I28" s="4"/>
      <c r="J28" s="4"/>
      <c r="K28" s="3"/>
      <c r="L28" s="73" t="str">
        <f>IF(OR(G28="",LEN(H28)&lt;$P$10),"",IF(K$86="ja",F28,IF(A28="","",IF(AND(A28&gt;=$P$1,A28&lt;=$K$13),IF(F28&gt;0,IF(SUMIF(A$18:A28,A28,F$18:F28)&gt;P$9,IF(F28&gt;0,IF(SUMIF(A$18:A28,A28,F$18:F28)-F28&gt;R28,"",MIN(ABS(SUMIF(A$18:A28,A28,F$18:F28)-F28-R28),F28)),IF(SUMIF(A$18:A28,A28,F$18:F28)-F27&gt;R28,"",MIN(ABS(SUMIF(A$18:A28,A28,F$18:F28)-F28-R28),F28))),IF(SUMIF(A$18:A27,A28,F$18:F28)&gt;F28,F28,MIN(MAX(ABS(SUMIF(A$18:A27,A28,F$18:F28)-R28),SUMIF(A$18:A27,A28,F$18:F28)-F28),F28))),""),IF(A28&gt;$K$13,"nach DFZR!","vor DFZR!")))))</f>
        <v/>
      </c>
      <c r="M28" s="81"/>
      <c r="N28" s="82">
        <f t="shared" si="1"/>
        <v>0</v>
      </c>
      <c r="O28" s="75"/>
      <c r="P28" s="76">
        <f t="shared" si="3"/>
        <v>0</v>
      </c>
      <c r="Q28" s="76">
        <f t="shared" si="2"/>
        <v>0</v>
      </c>
      <c r="R28" s="76">
        <f t="shared" si="4"/>
        <v>0</v>
      </c>
      <c r="S28" s="66"/>
    </row>
    <row r="29" spans="1:19" ht="12.75">
      <c r="A29" s="77"/>
      <c r="B29" s="78"/>
      <c r="C29" s="78"/>
      <c r="D29" s="69"/>
      <c r="E29" s="70">
        <f t="shared" si="0"/>
        <v>0</v>
      </c>
      <c r="F29" s="79"/>
      <c r="G29" s="80"/>
      <c r="H29" s="5"/>
      <c r="I29" s="4"/>
      <c r="J29" s="4"/>
      <c r="K29" s="3"/>
      <c r="L29" s="73" t="str">
        <f>IF(OR(G29="",LEN(H29)&lt;$P$10),"",IF(K$86="ja",F29,IF(A29="","",IF(AND(A29&gt;=$P$1,A29&lt;=$K$13),IF(F29&gt;0,IF(SUMIF(A$18:A29,A29,F$18:F29)&gt;P$9,IF(F29&gt;0,IF(SUMIF(A$18:A29,A29,F$18:F29)-F29&gt;R29,"",MIN(ABS(SUMIF(A$18:A29,A29,F$18:F29)-F29-R29),F29)),IF(SUMIF(A$18:A29,A29,F$18:F29)-F28&gt;R29,"",MIN(ABS(SUMIF(A$18:A29,A29,F$18:F29)-F29-R29),F29))),IF(SUMIF(A$18:A28,A29,F$18:F29)&gt;F29,F29,MIN(MAX(ABS(SUMIF(A$18:A28,A29,F$18:F29)-R29),SUMIF(A$18:A28,A29,F$18:F29)-F29),F29))),""),IF(A29&gt;$K$13,"nach DFZR!","vor DFZR!")))))</f>
        <v/>
      </c>
      <c r="M29" s="81"/>
      <c r="N29" s="82">
        <f t="shared" si="1"/>
        <v>0</v>
      </c>
      <c r="O29" s="75"/>
      <c r="P29" s="76">
        <f t="shared" si="3"/>
        <v>0</v>
      </c>
      <c r="Q29" s="76">
        <f t="shared" si="2"/>
        <v>0</v>
      </c>
      <c r="R29" s="76">
        <f t="shared" si="4"/>
        <v>0</v>
      </c>
      <c r="S29" s="66"/>
    </row>
    <row r="30" spans="1:19" ht="12.75">
      <c r="A30" s="77"/>
      <c r="B30" s="78"/>
      <c r="C30" s="78"/>
      <c r="D30" s="69"/>
      <c r="E30" s="70">
        <f t="shared" si="0"/>
        <v>0</v>
      </c>
      <c r="F30" s="79"/>
      <c r="G30" s="80"/>
      <c r="H30" s="5"/>
      <c r="I30" s="4"/>
      <c r="J30" s="4"/>
      <c r="K30" s="3"/>
      <c r="L30" s="73" t="str">
        <f>IF(OR(G30="",LEN(H30)&lt;$P$10),"",IF(K$86="ja",F30,IF(A30="","",IF(AND(A30&gt;=$P$1,A30&lt;=$K$13),IF(F30&gt;0,IF(SUMIF(A$18:A30,A30,F$18:F30)&gt;P$9,IF(F30&gt;0,IF(SUMIF(A$18:A30,A30,F$18:F30)-F30&gt;R30,"",MIN(ABS(SUMIF(A$18:A30,A30,F$18:F30)-F30-R30),F30)),IF(SUMIF(A$18:A30,A30,F$18:F30)-F29&gt;R30,"",MIN(ABS(SUMIF(A$18:A30,A30,F$18:F30)-F30-R30),F30))),IF(SUMIF(A$18:A29,A30,F$18:F30)&gt;F30,F30,MIN(MAX(ABS(SUMIF(A$18:A29,A30,F$18:F30)-R30),SUMIF(A$18:A29,A30,F$18:F30)-F30),F30))),""),IF(A30&gt;$K$13,"nach DFZR!","vor DFZR!")))))</f>
        <v/>
      </c>
      <c r="M30" s="81"/>
      <c r="N30" s="82">
        <f t="shared" si="1"/>
        <v>0</v>
      </c>
      <c r="O30" s="75"/>
      <c r="P30" s="76">
        <f t="shared" si="3"/>
        <v>0</v>
      </c>
      <c r="Q30" s="76">
        <f t="shared" si="2"/>
        <v>0</v>
      </c>
      <c r="R30" s="76">
        <f t="shared" si="4"/>
        <v>0</v>
      </c>
      <c r="S30" s="66"/>
    </row>
    <row r="31" spans="1:19" ht="12.75">
      <c r="A31" s="77"/>
      <c r="B31" s="78"/>
      <c r="C31" s="78"/>
      <c r="D31" s="69"/>
      <c r="E31" s="70">
        <f t="shared" si="0"/>
        <v>0</v>
      </c>
      <c r="F31" s="79"/>
      <c r="G31" s="80"/>
      <c r="H31" s="5"/>
      <c r="I31" s="4"/>
      <c r="J31" s="4"/>
      <c r="K31" s="3"/>
      <c r="L31" s="73" t="str">
        <f>IF(OR(G31="",LEN(H31)&lt;$P$10),"",IF(K$86="ja",F31,IF(A31="","",IF(AND(A31&gt;=$P$1,A31&lt;=$K$13),IF(F31&gt;0,IF(SUMIF(A$18:A31,A31,F$18:F31)&gt;P$9,IF(F31&gt;0,IF(SUMIF(A$18:A31,A31,F$18:F31)-F31&gt;R31,"",MIN(ABS(SUMIF(A$18:A31,A31,F$18:F31)-F31-R31),F31)),IF(SUMIF(A$18:A31,A31,F$18:F31)-F30&gt;R31,"",MIN(ABS(SUMIF(A$18:A31,A31,F$18:F31)-F31-R31),F31))),IF(SUMIF(A$18:A30,A31,F$18:F31)&gt;F31,F31,MIN(MAX(ABS(SUMIF(A$18:A30,A31,F$18:F31)-R31),SUMIF(A$18:A30,A31,F$18:F31)-F31),F31))),""),IF(A31&gt;$K$13,"nach DFZR!","vor DFZR!")))))</f>
        <v/>
      </c>
      <c r="M31" s="81"/>
      <c r="N31" s="82">
        <f t="shared" si="1"/>
        <v>0</v>
      </c>
      <c r="O31" s="75"/>
      <c r="P31" s="76">
        <f t="shared" si="3"/>
        <v>0</v>
      </c>
      <c r="Q31" s="76">
        <f t="shared" si="2"/>
        <v>0</v>
      </c>
      <c r="R31" s="76">
        <f t="shared" si="4"/>
        <v>0</v>
      </c>
      <c r="S31" s="66"/>
    </row>
    <row r="32" spans="1:19" ht="12.75">
      <c r="A32" s="77"/>
      <c r="B32" s="78"/>
      <c r="C32" s="78"/>
      <c r="D32" s="69"/>
      <c r="E32" s="70">
        <f t="shared" si="0"/>
        <v>0</v>
      </c>
      <c r="F32" s="79"/>
      <c r="G32" s="80"/>
      <c r="H32" s="5"/>
      <c r="I32" s="4"/>
      <c r="J32" s="4"/>
      <c r="K32" s="3"/>
      <c r="L32" s="73" t="str">
        <f>IF(OR(G32="",LEN(H32)&lt;$P$10),"",IF(K$86="ja",F32,IF(A32="","",IF(AND(A32&gt;=$P$1,A32&lt;=$K$13),IF(F32&gt;0,IF(SUMIF(A$18:A32,A32,F$18:F32)&gt;P$9,IF(F32&gt;0,IF(SUMIF(A$18:A32,A32,F$18:F32)-F32&gt;R32,"",MIN(ABS(SUMIF(A$18:A32,A32,F$18:F32)-F32-R32),F32)),IF(SUMIF(A$18:A32,A32,F$18:F32)-F31&gt;R32,"",MIN(ABS(SUMIF(A$18:A32,A32,F$18:F32)-F32-R32),F32))),IF(SUMIF(A$18:A31,A32,F$18:F32)&gt;F32,F32,MIN(MAX(ABS(SUMIF(A$18:A31,A32,F$18:F32)-R32),SUMIF(A$18:A31,A32,F$18:F32)-F32),F32))),""),IF(A32&gt;$K$13,"nach DFZR!","vor DFZR!")))))</f>
        <v/>
      </c>
      <c r="M32" s="81"/>
      <c r="N32" s="82">
        <f t="shared" si="1"/>
        <v>0</v>
      </c>
      <c r="O32" s="75"/>
      <c r="P32" s="76">
        <f t="shared" si="3"/>
        <v>0</v>
      </c>
      <c r="Q32" s="76">
        <f t="shared" si="2"/>
        <v>0</v>
      </c>
      <c r="R32" s="76">
        <f t="shared" si="4"/>
        <v>0</v>
      </c>
      <c r="S32" s="66"/>
    </row>
    <row r="33" spans="1:19" ht="12.75">
      <c r="A33" s="77"/>
      <c r="B33" s="78"/>
      <c r="C33" s="78"/>
      <c r="D33" s="69"/>
      <c r="E33" s="70">
        <f t="shared" si="0"/>
        <v>0</v>
      </c>
      <c r="F33" s="79"/>
      <c r="G33" s="80"/>
      <c r="H33" s="5"/>
      <c r="I33" s="4"/>
      <c r="J33" s="4"/>
      <c r="K33" s="3"/>
      <c r="L33" s="73" t="str">
        <f>IF(OR(G33="",LEN(H33)&lt;$P$10),"",IF(K$86="ja",F33,IF(A33="","",IF(AND(A33&gt;=$P$1,A33&lt;=$K$13),IF(F33&gt;0,IF(SUMIF(A$18:A33,A33,F$18:F33)&gt;P$9,IF(F33&gt;0,IF(SUMIF(A$18:A33,A33,F$18:F33)-F33&gt;R33,"",MIN(ABS(SUMIF(A$18:A33,A33,F$18:F33)-F33-R33),F33)),IF(SUMIF(A$18:A33,A33,F$18:F33)-F32&gt;R33,"",MIN(ABS(SUMIF(A$18:A33,A33,F$18:F33)-F33-R33),F33))),IF(SUMIF(A$18:A32,A33,F$18:F33)&gt;F33,F33,MIN(MAX(ABS(SUMIF(A$18:A32,A33,F$18:F33)-R33),SUMIF(A$18:A32,A33,F$18:F33)-F33),F33))),""),IF(A33&gt;$K$13,"nach DFZR!","vor DFZR!")))))</f>
        <v/>
      </c>
      <c r="M33" s="81"/>
      <c r="N33" s="82">
        <f t="shared" si="1"/>
        <v>0</v>
      </c>
      <c r="O33" s="75"/>
      <c r="P33" s="76">
        <f t="shared" si="3"/>
        <v>0</v>
      </c>
      <c r="Q33" s="76">
        <f t="shared" si="2"/>
        <v>0</v>
      </c>
      <c r="R33" s="76">
        <f t="shared" si="4"/>
        <v>0</v>
      </c>
      <c r="S33" s="66"/>
    </row>
    <row r="34" spans="1:19" ht="12.75">
      <c r="A34" s="77"/>
      <c r="B34" s="78"/>
      <c r="C34" s="78"/>
      <c r="D34" s="69"/>
      <c r="E34" s="70">
        <f t="shared" si="0"/>
        <v>0</v>
      </c>
      <c r="F34" s="79"/>
      <c r="G34" s="80"/>
      <c r="H34" s="5"/>
      <c r="I34" s="4"/>
      <c r="J34" s="4"/>
      <c r="K34" s="3"/>
      <c r="L34" s="73" t="str">
        <f>IF(OR(G34="",LEN(H34)&lt;$P$10),"",IF(K$86="ja",F34,IF(A34="","",IF(AND(A34&gt;=$P$1,A34&lt;=$K$13),IF(F34&gt;0,IF(SUMIF(A$18:A34,A34,F$18:F34)&gt;P$9,IF(F34&gt;0,IF(SUMIF(A$18:A34,A34,F$18:F34)-F34&gt;R34,"",MIN(ABS(SUMIF(A$18:A34,A34,F$18:F34)-F34-R34),F34)),IF(SUMIF(A$18:A34,A34,F$18:F34)-F33&gt;R34,"",MIN(ABS(SUMIF(A$18:A34,A34,F$18:F34)-F34-R34),F34))),IF(SUMIF(A$18:A33,A34,F$18:F34)&gt;F34,F34,MIN(MAX(ABS(SUMIF(A$18:A33,A34,F$18:F34)-R34),SUMIF(A$18:A33,A34,F$18:F34)-F34),F34))),""),IF(A34&gt;$K$13,"nach DFZR!","vor DFZR!")))))</f>
        <v/>
      </c>
      <c r="M34" s="81"/>
      <c r="N34" s="82">
        <f t="shared" si="1"/>
        <v>0</v>
      </c>
      <c r="O34" s="75"/>
      <c r="P34" s="76">
        <f t="shared" si="3"/>
        <v>0</v>
      </c>
      <c r="Q34" s="76">
        <f t="shared" si="2"/>
        <v>0</v>
      </c>
      <c r="R34" s="76">
        <f t="shared" si="4"/>
        <v>0</v>
      </c>
      <c r="S34" s="66"/>
    </row>
    <row r="35" spans="1:19" ht="12.75">
      <c r="A35" s="77"/>
      <c r="B35" s="78"/>
      <c r="C35" s="78"/>
      <c r="D35" s="69"/>
      <c r="E35" s="70">
        <f t="shared" si="0"/>
        <v>0</v>
      </c>
      <c r="F35" s="79"/>
      <c r="G35" s="80"/>
      <c r="H35" s="5"/>
      <c r="I35" s="4"/>
      <c r="J35" s="4"/>
      <c r="K35" s="3"/>
      <c r="L35" s="73" t="str">
        <f>IF(OR(G35="",LEN(H35)&lt;$P$10),"",IF(K$86="ja",F35,IF(A35="","",IF(AND(A35&gt;=$P$1,A35&lt;=$K$13),IF(F35&gt;0,IF(SUMIF(A$18:A35,A35,F$18:F35)&gt;P$9,IF(F35&gt;0,IF(SUMIF(A$18:A35,A35,F$18:F35)-F35&gt;R35,"",MIN(ABS(SUMIF(A$18:A35,A35,F$18:F35)-F35-R35),F35)),IF(SUMIF(A$18:A35,A35,F$18:F35)-F34&gt;R35,"",MIN(ABS(SUMIF(A$18:A35,A35,F$18:F35)-F35-R35),F35))),IF(SUMIF(A$18:A34,A35,F$18:F35)&gt;F35,F35,MIN(MAX(ABS(SUMIF(A$18:A34,A35,F$18:F35)-R35),SUMIF(A$18:A34,A35,F$18:F35)-F35),F35))),""),IF(A35&gt;$K$13,"nach DFZR!","vor DFZR!")))))</f>
        <v/>
      </c>
      <c r="M35" s="81"/>
      <c r="N35" s="82">
        <f t="shared" si="1"/>
        <v>0</v>
      </c>
      <c r="O35" s="75"/>
      <c r="P35" s="76">
        <f t="shared" si="3"/>
        <v>0</v>
      </c>
      <c r="Q35" s="76">
        <f t="shared" si="2"/>
        <v>0</v>
      </c>
      <c r="R35" s="76">
        <f t="shared" si="4"/>
        <v>0</v>
      </c>
      <c r="S35" s="66"/>
    </row>
    <row r="36" spans="1:19" ht="12.75">
      <c r="A36" s="77"/>
      <c r="B36" s="78"/>
      <c r="C36" s="78"/>
      <c r="D36" s="69"/>
      <c r="E36" s="70">
        <f t="shared" si="0"/>
        <v>0</v>
      </c>
      <c r="F36" s="79"/>
      <c r="G36" s="80"/>
      <c r="H36" s="5"/>
      <c r="I36" s="4"/>
      <c r="J36" s="4"/>
      <c r="K36" s="3"/>
      <c r="L36" s="73" t="str">
        <f>IF(OR(G36="",LEN(H36)&lt;$P$10),"",IF(K$86="ja",F36,IF(A36="","",IF(AND(A36&gt;=$P$1,A36&lt;=$K$13),IF(F36&gt;0,IF(SUMIF(A$18:A36,A36,F$18:F36)&gt;P$9,IF(F36&gt;0,IF(SUMIF(A$18:A36,A36,F$18:F36)-F36&gt;R36,"",MIN(ABS(SUMIF(A$18:A36,A36,F$18:F36)-F36-R36),F36)),IF(SUMIF(A$18:A36,A36,F$18:F36)-F35&gt;R36,"",MIN(ABS(SUMIF(A$18:A36,A36,F$18:F36)-F36-R36),F36))),IF(SUMIF(A$18:A35,A36,F$18:F36)&gt;F36,F36,MIN(MAX(ABS(SUMIF(A$18:A35,A36,F$18:F36)-R36),SUMIF(A$18:A35,A36,F$18:F36)-F36),F36))),""),IF(A36&gt;$K$13,"nach DFZR!","vor DFZR!")))))</f>
        <v/>
      </c>
      <c r="M36" s="81"/>
      <c r="N36" s="82">
        <f t="shared" si="1"/>
        <v>0</v>
      </c>
      <c r="O36" s="75"/>
      <c r="P36" s="76">
        <f t="shared" si="3"/>
        <v>0</v>
      </c>
      <c r="Q36" s="76">
        <f t="shared" si="2"/>
        <v>0</v>
      </c>
      <c r="R36" s="76">
        <f t="shared" si="4"/>
        <v>0</v>
      </c>
      <c r="S36" s="66"/>
    </row>
    <row r="37" spans="1:19" ht="12.75">
      <c r="A37" s="77"/>
      <c r="B37" s="78"/>
      <c r="C37" s="78"/>
      <c r="D37" s="69"/>
      <c r="E37" s="70">
        <f t="shared" si="0"/>
        <v>0</v>
      </c>
      <c r="F37" s="79"/>
      <c r="G37" s="80"/>
      <c r="H37" s="5"/>
      <c r="I37" s="4"/>
      <c r="J37" s="4"/>
      <c r="K37" s="3"/>
      <c r="L37" s="73" t="str">
        <f>IF(OR(G37="",LEN(H37)&lt;$P$10),"",IF(K$86="ja",F37,IF(A37="","",IF(AND(A37&gt;=$P$1,A37&lt;=$K$13),IF(F37&gt;0,IF(SUMIF(A$18:A37,A37,F$18:F37)&gt;P$9,IF(F37&gt;0,IF(SUMIF(A$18:A37,A37,F$18:F37)-F37&gt;R37,"",MIN(ABS(SUMIF(A$18:A37,A37,F$18:F37)-F37-R37),F37)),IF(SUMIF(A$18:A37,A37,F$18:F37)-F36&gt;R37,"",MIN(ABS(SUMIF(A$18:A37,A37,F$18:F37)-F37-R37),F37))),IF(SUMIF(A$18:A36,A37,F$18:F37)&gt;F37,F37,MIN(MAX(ABS(SUMIF(A$18:A36,A37,F$18:F37)-R37),SUMIF(A$18:A36,A37,F$18:F37)-F37),F37))),""),IF(A37&gt;$K$13,"nach DFZR!","vor DFZR!")))))</f>
        <v/>
      </c>
      <c r="M37" s="81"/>
      <c r="N37" s="82">
        <f t="shared" si="1"/>
        <v>0</v>
      </c>
      <c r="O37" s="75"/>
      <c r="P37" s="76">
        <f t="shared" si="3"/>
        <v>0</v>
      </c>
      <c r="Q37" s="76">
        <f t="shared" si="2"/>
        <v>0</v>
      </c>
      <c r="R37" s="76">
        <f t="shared" si="4"/>
        <v>0</v>
      </c>
      <c r="S37" s="66"/>
    </row>
    <row r="38" spans="1:19" ht="12.75">
      <c r="A38" s="77"/>
      <c r="B38" s="78"/>
      <c r="C38" s="78"/>
      <c r="D38" s="69"/>
      <c r="E38" s="70">
        <f t="shared" si="0"/>
        <v>0</v>
      </c>
      <c r="F38" s="79"/>
      <c r="G38" s="80"/>
      <c r="H38" s="5"/>
      <c r="I38" s="4"/>
      <c r="J38" s="4"/>
      <c r="K38" s="3"/>
      <c r="L38" s="73" t="str">
        <f>IF(OR(G38="",LEN(H38)&lt;$P$10),"",IF(K$86="ja",F38,IF(A38="","",IF(AND(A38&gt;=$P$1,A38&lt;=$K$13),IF(F38&gt;0,IF(SUMIF(A$18:A38,A38,F$18:F38)&gt;P$9,IF(F38&gt;0,IF(SUMIF(A$18:A38,A38,F$18:F38)-F38&gt;R38,"",MIN(ABS(SUMIF(A$18:A38,A38,F$18:F38)-F38-R38),F38)),IF(SUMIF(A$18:A38,A38,F$18:F38)-F37&gt;R38,"",MIN(ABS(SUMIF(A$18:A38,A38,F$18:F38)-F38-R38),F38))),IF(SUMIF(A$18:A37,A38,F$18:F38)&gt;F38,F38,MIN(MAX(ABS(SUMIF(A$18:A37,A38,F$18:F38)-R38),SUMIF(A$18:A37,A38,F$18:F38)-F38),F38))),""),IF(A38&gt;$K$13,"nach DFZR!","vor DFZR!")))))</f>
        <v/>
      </c>
      <c r="M38" s="81"/>
      <c r="N38" s="82">
        <f t="shared" si="1"/>
        <v>0</v>
      </c>
      <c r="O38" s="75"/>
      <c r="P38" s="76">
        <f t="shared" si="3"/>
        <v>0</v>
      </c>
      <c r="Q38" s="76">
        <f t="shared" si="2"/>
        <v>0</v>
      </c>
      <c r="R38" s="76">
        <f t="shared" si="4"/>
        <v>0</v>
      </c>
      <c r="S38" s="66"/>
    </row>
    <row r="39" spans="1:19" ht="12.75">
      <c r="A39" s="77"/>
      <c r="B39" s="78"/>
      <c r="C39" s="78"/>
      <c r="D39" s="69"/>
      <c r="E39" s="70">
        <f t="shared" si="0"/>
        <v>0</v>
      </c>
      <c r="F39" s="79"/>
      <c r="G39" s="80"/>
      <c r="H39" s="5"/>
      <c r="I39" s="4"/>
      <c r="J39" s="4"/>
      <c r="K39" s="3"/>
      <c r="L39" s="73" t="str">
        <f>IF(OR(G39="",LEN(H39)&lt;$P$10),"",IF(K$86="ja",F39,IF(A39="","",IF(AND(A39&gt;=$P$1,A39&lt;=$K$13),IF(F39&gt;0,IF(SUMIF(A$18:A39,A39,F$18:F39)&gt;P$9,IF(F39&gt;0,IF(SUMIF(A$18:A39,A39,F$18:F39)-F39&gt;R39,"",MIN(ABS(SUMIF(A$18:A39,A39,F$18:F39)-F39-R39),F39)),IF(SUMIF(A$18:A39,A39,F$18:F39)-F38&gt;R39,"",MIN(ABS(SUMIF(A$18:A39,A39,F$18:F39)-F39-R39),F39))),IF(SUMIF(A$18:A38,A39,F$18:F39)&gt;F39,F39,MIN(MAX(ABS(SUMIF(A$18:A38,A39,F$18:F39)-R39),SUMIF(A$18:A38,A39,F$18:F39)-F39),F39))),""),IF(A39&gt;$K$13,"nach DFZR!","vor DFZR!")))))</f>
        <v/>
      </c>
      <c r="M39" s="81"/>
      <c r="N39" s="82">
        <f t="shared" si="1"/>
        <v>0</v>
      </c>
      <c r="O39" s="75"/>
      <c r="P39" s="76">
        <f t="shared" si="3"/>
        <v>0</v>
      </c>
      <c r="Q39" s="76">
        <f t="shared" si="2"/>
        <v>0</v>
      </c>
      <c r="R39" s="76">
        <f t="shared" si="4"/>
        <v>0</v>
      </c>
      <c r="S39" s="66"/>
    </row>
    <row r="40" spans="1:19" ht="12.75">
      <c r="A40" s="77"/>
      <c r="B40" s="78"/>
      <c r="C40" s="78"/>
      <c r="D40" s="69"/>
      <c r="E40" s="70">
        <f t="shared" si="0"/>
        <v>0</v>
      </c>
      <c r="F40" s="79"/>
      <c r="G40" s="80"/>
      <c r="H40" s="5"/>
      <c r="I40" s="4"/>
      <c r="J40" s="4"/>
      <c r="K40" s="3"/>
      <c r="L40" s="73" t="str">
        <f>IF(OR(G40="",LEN(H40)&lt;$P$10),"",IF(K$86="ja",F40,IF(A40="","",IF(AND(A40&gt;=$P$1,A40&lt;=$K$13),IF(F40&gt;0,IF(SUMIF(A$18:A40,A40,F$18:F40)&gt;P$9,IF(F40&gt;0,IF(SUMIF(A$18:A40,A40,F$18:F40)-F40&gt;R40,"",MIN(ABS(SUMIF(A$18:A40,A40,F$18:F40)-F40-R40),F40)),IF(SUMIF(A$18:A40,A40,F$18:F40)-F39&gt;R40,"",MIN(ABS(SUMIF(A$18:A40,A40,F$18:F40)-F40-R40),F40))),IF(SUMIF(A$18:A39,A40,F$18:F40)&gt;F40,F40,MIN(MAX(ABS(SUMIF(A$18:A39,A40,F$18:F40)-R40),SUMIF(A$18:A39,A40,F$18:F40)-F40),F40))),""),IF(A40&gt;$K$13,"nach DFZR!","vor DFZR!")))))</f>
        <v/>
      </c>
      <c r="M40" s="81"/>
      <c r="N40" s="82">
        <f t="shared" si="1"/>
        <v>0</v>
      </c>
      <c r="O40" s="75"/>
      <c r="P40" s="76">
        <f t="shared" si="3"/>
        <v>0</v>
      </c>
      <c r="Q40" s="76">
        <f t="shared" si="2"/>
        <v>0</v>
      </c>
      <c r="R40" s="76">
        <f t="shared" si="4"/>
        <v>0</v>
      </c>
      <c r="S40" s="66"/>
    </row>
    <row r="41" spans="1:19" ht="12.75">
      <c r="A41" s="77"/>
      <c r="B41" s="78"/>
      <c r="C41" s="78"/>
      <c r="D41" s="69"/>
      <c r="E41" s="70">
        <f t="shared" si="0"/>
        <v>0</v>
      </c>
      <c r="F41" s="79"/>
      <c r="G41" s="80"/>
      <c r="H41" s="5"/>
      <c r="I41" s="4"/>
      <c r="J41" s="4"/>
      <c r="K41" s="3"/>
      <c r="L41" s="73" t="str">
        <f>IF(OR(G41="",LEN(H41)&lt;$P$10),"",IF(K$86="ja",F41,IF(A41="","",IF(AND(A41&gt;=$P$1,A41&lt;=$K$13),IF(F41&gt;0,IF(SUMIF(A$18:A41,A41,F$18:F41)&gt;P$9,IF(F41&gt;0,IF(SUMIF(A$18:A41,A41,F$18:F41)-F41&gt;R41,"",MIN(ABS(SUMIF(A$18:A41,A41,F$18:F41)-F41-R41),F41)),IF(SUMIF(A$18:A41,A41,F$18:F41)-F40&gt;R41,"",MIN(ABS(SUMIF(A$18:A41,A41,F$18:F41)-F41-R41),F41))),IF(SUMIF(A$18:A40,A41,F$18:F41)&gt;F41,F41,MIN(MAX(ABS(SUMIF(A$18:A40,A41,F$18:F41)-R41),SUMIF(A$18:A40,A41,F$18:F41)-F41),F41))),""),IF(A41&gt;$K$13,"nach DFZR!","vor DFZR!")))))</f>
        <v/>
      </c>
      <c r="M41" s="81"/>
      <c r="N41" s="82">
        <f t="shared" si="1"/>
        <v>0</v>
      </c>
      <c r="O41" s="75"/>
      <c r="P41" s="76">
        <f t="shared" si="3"/>
        <v>0</v>
      </c>
      <c r="Q41" s="76">
        <f t="shared" si="2"/>
        <v>0</v>
      </c>
      <c r="R41" s="76">
        <f t="shared" si="4"/>
        <v>0</v>
      </c>
      <c r="S41" s="66"/>
    </row>
    <row r="42" spans="1:19" ht="12.75">
      <c r="A42" s="77"/>
      <c r="B42" s="78"/>
      <c r="C42" s="78"/>
      <c r="D42" s="69"/>
      <c r="E42" s="70">
        <f t="shared" si="0"/>
        <v>0</v>
      </c>
      <c r="F42" s="79"/>
      <c r="G42" s="80"/>
      <c r="H42" s="5"/>
      <c r="I42" s="4"/>
      <c r="J42" s="4"/>
      <c r="K42" s="3"/>
      <c r="L42" s="73" t="str">
        <f>IF(OR(G42="",LEN(H42)&lt;$P$10),"",IF(K$86="ja",F42,IF(A42="","",IF(AND(A42&gt;=$P$1,A42&lt;=$K$13),IF(F42&gt;0,IF(SUMIF(A$18:A42,A42,F$18:F42)&gt;P$9,IF(F42&gt;0,IF(SUMIF(A$18:A42,A42,F$18:F42)-F42&gt;R42,"",MIN(ABS(SUMIF(A$18:A42,A42,F$18:F42)-F42-R42),F42)),IF(SUMIF(A$18:A42,A42,F$18:F42)-F41&gt;R42,"",MIN(ABS(SUMIF(A$18:A42,A42,F$18:F42)-F42-R42),F42))),IF(SUMIF(A$18:A41,A42,F$18:F42)&gt;F42,F42,MIN(MAX(ABS(SUMIF(A$18:A41,A42,F$18:F42)-R42),SUMIF(A$18:A41,A42,F$18:F42)-F42),F42))),""),IF(A42&gt;$K$13,"nach DFZR!","vor DFZR!")))))</f>
        <v/>
      </c>
      <c r="M42" s="81"/>
      <c r="N42" s="82">
        <f t="shared" si="1"/>
        <v>0</v>
      </c>
      <c r="O42" s="75"/>
      <c r="P42" s="76">
        <f t="shared" si="3"/>
        <v>0</v>
      </c>
      <c r="Q42" s="76">
        <f t="shared" si="2"/>
        <v>0</v>
      </c>
      <c r="R42" s="76">
        <f t="shared" si="4"/>
        <v>0</v>
      </c>
      <c r="S42" s="66"/>
    </row>
    <row r="43" spans="1:19" ht="12.75">
      <c r="A43" s="77"/>
      <c r="B43" s="78"/>
      <c r="C43" s="78"/>
      <c r="D43" s="69"/>
      <c r="E43" s="70">
        <f t="shared" si="0"/>
        <v>0</v>
      </c>
      <c r="F43" s="79"/>
      <c r="G43" s="80"/>
      <c r="H43" s="5"/>
      <c r="I43" s="4"/>
      <c r="J43" s="4"/>
      <c r="K43" s="3"/>
      <c r="L43" s="73" t="str">
        <f>IF(OR(G43="",LEN(H43)&lt;$P$10),"",IF(K$86="ja",F43,IF(A43="","",IF(AND(A43&gt;=$P$1,A43&lt;=$K$13),IF(F43&gt;0,IF(SUMIF(A$18:A43,A43,F$18:F43)&gt;P$9,IF(F43&gt;0,IF(SUMIF(A$18:A43,A43,F$18:F43)-F43&gt;R43,"",MIN(ABS(SUMIF(A$18:A43,A43,F$18:F43)-F43-R43),F43)),IF(SUMIF(A$18:A43,A43,F$18:F43)-F42&gt;R43,"",MIN(ABS(SUMIF(A$18:A43,A43,F$18:F43)-F43-R43),F43))),IF(SUMIF(A$18:A42,A43,F$18:F43)&gt;F43,F43,MIN(MAX(ABS(SUMIF(A$18:A42,A43,F$18:F43)-R43),SUMIF(A$18:A42,A43,F$18:F43)-F43),F43))),""),IF(A43&gt;$K$13,"nach DFZR!","vor DFZR!")))))</f>
        <v/>
      </c>
      <c r="M43" s="81"/>
      <c r="N43" s="82">
        <f t="shared" si="1"/>
        <v>0</v>
      </c>
      <c r="O43" s="75"/>
      <c r="P43" s="76">
        <f t="shared" si="3"/>
        <v>0</v>
      </c>
      <c r="Q43" s="76">
        <f t="shared" si="2"/>
        <v>0</v>
      </c>
      <c r="R43" s="76">
        <f t="shared" si="4"/>
        <v>0</v>
      </c>
      <c r="S43" s="66"/>
    </row>
    <row r="44" spans="1:19" ht="12.75">
      <c r="A44" s="77"/>
      <c r="B44" s="78"/>
      <c r="C44" s="78"/>
      <c r="D44" s="69"/>
      <c r="E44" s="70">
        <f t="shared" si="0"/>
        <v>0</v>
      </c>
      <c r="F44" s="79"/>
      <c r="G44" s="80"/>
      <c r="H44" s="5"/>
      <c r="I44" s="4"/>
      <c r="J44" s="4"/>
      <c r="K44" s="3"/>
      <c r="L44" s="73" t="str">
        <f>IF(OR(G44="",LEN(H44)&lt;$P$10),"",IF(K$86="ja",F44,IF(A44="","",IF(AND(A44&gt;=$P$1,A44&lt;=$K$13),IF(F44&gt;0,IF(SUMIF(A$18:A44,A44,F$18:F44)&gt;P$9,IF(F44&gt;0,IF(SUMIF(A$18:A44,A44,F$18:F44)-F44&gt;R44,"",MIN(ABS(SUMIF(A$18:A44,A44,F$18:F44)-F44-R44),F44)),IF(SUMIF(A$18:A44,A44,F$18:F44)-F43&gt;R44,"",MIN(ABS(SUMIF(A$18:A44,A44,F$18:F44)-F44-R44),F44))),IF(SUMIF(A$18:A43,A44,F$18:F44)&gt;F44,F44,MIN(MAX(ABS(SUMIF(A$18:A43,A44,F$18:F44)-R44),SUMIF(A$18:A43,A44,F$18:F44)-F44),F44))),""),IF(A44&gt;$K$13,"nach DFZR!","vor DFZR!")))))</f>
        <v/>
      </c>
      <c r="M44" s="81"/>
      <c r="N44" s="82">
        <f t="shared" si="1"/>
        <v>0</v>
      </c>
      <c r="O44" s="75"/>
      <c r="P44" s="76">
        <f t="shared" si="3"/>
        <v>0</v>
      </c>
      <c r="Q44" s="76">
        <f t="shared" si="2"/>
        <v>0</v>
      </c>
      <c r="R44" s="76">
        <f t="shared" si="4"/>
        <v>0</v>
      </c>
      <c r="S44" s="66"/>
    </row>
    <row r="45" spans="1:19" ht="12.75">
      <c r="A45" s="77"/>
      <c r="B45" s="78"/>
      <c r="C45" s="78"/>
      <c r="D45" s="69"/>
      <c r="E45" s="70">
        <f t="shared" si="0"/>
        <v>0</v>
      </c>
      <c r="F45" s="79"/>
      <c r="G45" s="80"/>
      <c r="H45" s="5"/>
      <c r="I45" s="4"/>
      <c r="J45" s="4"/>
      <c r="K45" s="3"/>
      <c r="L45" s="73" t="str">
        <f>IF(OR(G45="",LEN(H45)&lt;$P$10),"",IF(K$86="ja",F45,IF(A45="","",IF(AND(A45&gt;=$P$1,A45&lt;=$K$13),IF(F45&gt;0,IF(SUMIF(A$18:A45,A45,F$18:F45)&gt;P$9,IF(F45&gt;0,IF(SUMIF(A$18:A45,A45,F$18:F45)-F45&gt;R45,"",MIN(ABS(SUMIF(A$18:A45,A45,F$18:F45)-F45-R45),F45)),IF(SUMIF(A$18:A45,A45,F$18:F45)-F44&gt;R45,"",MIN(ABS(SUMIF(A$18:A45,A45,F$18:F45)-F45-R45),F45))),IF(SUMIF(A$18:A44,A45,F$18:F45)&gt;F45,F45,MIN(MAX(ABS(SUMIF(A$18:A44,A45,F$18:F45)-R45),SUMIF(A$18:A44,A45,F$18:F45)-F45),F45))),""),IF(A45&gt;$K$13,"nach DFZR!","vor DFZR!")))))</f>
        <v/>
      </c>
      <c r="M45" s="81"/>
      <c r="N45" s="82">
        <f t="shared" si="1"/>
        <v>0</v>
      </c>
      <c r="O45" s="75"/>
      <c r="P45" s="76">
        <f t="shared" si="3"/>
        <v>0</v>
      </c>
      <c r="Q45" s="76">
        <f t="shared" si="2"/>
        <v>0</v>
      </c>
      <c r="R45" s="76">
        <f t="shared" si="4"/>
        <v>0</v>
      </c>
      <c r="S45" s="66"/>
    </row>
    <row r="46" spans="1:19" ht="12.75">
      <c r="A46" s="77"/>
      <c r="B46" s="78"/>
      <c r="C46" s="78"/>
      <c r="D46" s="69"/>
      <c r="E46" s="70">
        <f t="shared" si="0"/>
        <v>0</v>
      </c>
      <c r="F46" s="79"/>
      <c r="G46" s="80"/>
      <c r="H46" s="5"/>
      <c r="I46" s="4"/>
      <c r="J46" s="4"/>
      <c r="K46" s="3"/>
      <c r="L46" s="73" t="str">
        <f>IF(OR(G46="",LEN(H46)&lt;$P$10),"",IF(K$86="ja",F46,IF(A46="","",IF(AND(A46&gt;=$P$1,A46&lt;=$K$13),IF(F46&gt;0,IF(SUMIF(A$18:A46,A46,F$18:F46)&gt;P$9,IF(F46&gt;0,IF(SUMIF(A$18:A46,A46,F$18:F46)-F46&gt;R46,"",MIN(ABS(SUMIF(A$18:A46,A46,F$18:F46)-F46-R46),F46)),IF(SUMIF(A$18:A46,A46,F$18:F46)-F45&gt;R46,"",MIN(ABS(SUMIF(A$18:A46,A46,F$18:F46)-F46-R46),F46))),IF(SUMIF(A$18:A45,A46,F$18:F46)&gt;F46,F46,MIN(MAX(ABS(SUMIF(A$18:A45,A46,F$18:F46)-R46),SUMIF(A$18:A45,A46,F$18:F46)-F46),F46))),""),IF(A46&gt;$K$13,"nach DFZR!","vor DFZR!")))))</f>
        <v/>
      </c>
      <c r="M46" s="81"/>
      <c r="N46" s="82">
        <f t="shared" si="1"/>
        <v>0</v>
      </c>
      <c r="O46" s="75"/>
      <c r="P46" s="76">
        <f t="shared" si="3"/>
        <v>0</v>
      </c>
      <c r="Q46" s="76">
        <f t="shared" si="2"/>
        <v>0</v>
      </c>
      <c r="R46" s="76">
        <f t="shared" si="4"/>
        <v>0</v>
      </c>
      <c r="S46" s="66"/>
    </row>
    <row r="47" spans="1:19" ht="12.75">
      <c r="A47" s="77"/>
      <c r="B47" s="78"/>
      <c r="C47" s="78"/>
      <c r="D47" s="69"/>
      <c r="E47" s="70">
        <f t="shared" si="0"/>
        <v>0</v>
      </c>
      <c r="F47" s="79"/>
      <c r="G47" s="80"/>
      <c r="H47" s="5"/>
      <c r="I47" s="4"/>
      <c r="J47" s="4"/>
      <c r="K47" s="3"/>
      <c r="L47" s="73" t="str">
        <f>IF(OR(G47="",LEN(H47)&lt;$P$10),"",IF(K$86="ja",F47,IF(A47="","",IF(AND(A47&gt;=$P$1,A47&lt;=$K$13),IF(F47&gt;0,IF(SUMIF(A$18:A47,A47,F$18:F47)&gt;P$9,IF(F47&gt;0,IF(SUMIF(A$18:A47,A47,F$18:F47)-F47&gt;R47,"",MIN(ABS(SUMIF(A$18:A47,A47,F$18:F47)-F47-R47),F47)),IF(SUMIF(A$18:A47,A47,F$18:F47)-F46&gt;R47,"",MIN(ABS(SUMIF(A$18:A47,A47,F$18:F47)-F47-R47),F47))),IF(SUMIF(A$18:A46,A47,F$18:F47)&gt;F47,F47,MIN(MAX(ABS(SUMIF(A$18:A46,A47,F$18:F47)-R47),SUMIF(A$18:A46,A47,F$18:F47)-F47),F47))),""),IF(A47&gt;$K$13,"nach DFZR!","vor DFZR!")))))</f>
        <v/>
      </c>
      <c r="M47" s="81"/>
      <c r="N47" s="82">
        <f t="shared" si="1"/>
        <v>0</v>
      </c>
      <c r="O47" s="75"/>
      <c r="P47" s="76">
        <f t="shared" si="3"/>
        <v>0</v>
      </c>
      <c r="Q47" s="76">
        <f t="shared" si="2"/>
        <v>0</v>
      </c>
      <c r="R47" s="76">
        <f t="shared" si="4"/>
        <v>0</v>
      </c>
      <c r="S47" s="66"/>
    </row>
    <row r="48" spans="1:19" ht="12.75">
      <c r="A48" s="77"/>
      <c r="B48" s="78"/>
      <c r="C48" s="78"/>
      <c r="D48" s="69"/>
      <c r="E48" s="70">
        <f t="shared" si="0"/>
        <v>0</v>
      </c>
      <c r="F48" s="79"/>
      <c r="G48" s="80"/>
      <c r="H48" s="5"/>
      <c r="I48" s="4"/>
      <c r="J48" s="4"/>
      <c r="K48" s="3"/>
      <c r="L48" s="73" t="str">
        <f>IF(OR(G48="",LEN(H48)&lt;$P$10),"",IF(K$86="ja",F48,IF(A48="","",IF(AND(A48&gt;=$P$1,A48&lt;=$K$13),IF(F48&gt;0,IF(SUMIF(A$18:A48,A48,F$18:F48)&gt;P$9,IF(F48&gt;0,IF(SUMIF(A$18:A48,A48,F$18:F48)-F48&gt;R48,"",MIN(ABS(SUMIF(A$18:A48,A48,F$18:F48)-F48-R48),F48)),IF(SUMIF(A$18:A48,A48,F$18:F48)-F47&gt;R48,"",MIN(ABS(SUMIF(A$18:A48,A48,F$18:F48)-F48-R48),F48))),IF(SUMIF(A$18:A47,A48,F$18:F48)&gt;F48,F48,MIN(MAX(ABS(SUMIF(A$18:A47,A48,F$18:F48)-R48),SUMIF(A$18:A47,A48,F$18:F48)-F48),F48))),""),IF(A48&gt;$K$13,"nach DFZR!","vor DFZR!")))))</f>
        <v/>
      </c>
      <c r="M48" s="81"/>
      <c r="N48" s="82">
        <f t="shared" si="1"/>
        <v>0</v>
      </c>
      <c r="O48" s="75"/>
      <c r="P48" s="76">
        <f t="shared" si="3"/>
        <v>0</v>
      </c>
      <c r="Q48" s="76">
        <f t="shared" si="2"/>
        <v>0</v>
      </c>
      <c r="R48" s="76">
        <f t="shared" si="4"/>
        <v>0</v>
      </c>
      <c r="S48" s="66"/>
    </row>
    <row r="49" spans="1:19" ht="12.75">
      <c r="A49" s="77"/>
      <c r="B49" s="78"/>
      <c r="C49" s="78"/>
      <c r="D49" s="69"/>
      <c r="E49" s="70">
        <f t="shared" si="0"/>
        <v>0</v>
      </c>
      <c r="F49" s="79"/>
      <c r="G49" s="80"/>
      <c r="H49" s="5"/>
      <c r="I49" s="4"/>
      <c r="J49" s="4"/>
      <c r="K49" s="3"/>
      <c r="L49" s="73" t="str">
        <f>IF(OR(G49="",LEN(H49)&lt;$P$10),"",IF(K$86="ja",F49,IF(A49="","",IF(AND(A49&gt;=$P$1,A49&lt;=$K$13),IF(F49&gt;0,IF(SUMIF(A$18:A49,A49,F$18:F49)&gt;P$9,IF(F49&gt;0,IF(SUMIF(A$18:A49,A49,F$18:F49)-F49&gt;R49,"",MIN(ABS(SUMIF(A$18:A49,A49,F$18:F49)-F49-R49),F49)),IF(SUMIF(A$18:A49,A49,F$18:F49)-F48&gt;R49,"",MIN(ABS(SUMIF(A$18:A49,A49,F$18:F49)-F49-R49),F49))),IF(SUMIF(A$18:A48,A49,F$18:F49)&gt;F49,F49,MIN(MAX(ABS(SUMIF(A$18:A48,A49,F$18:F49)-R49),SUMIF(A$18:A48,A49,F$18:F49)-F49),F49))),""),IF(A49&gt;$K$13,"nach DFZR!","vor DFZR!")))))</f>
        <v/>
      </c>
      <c r="M49" s="81"/>
      <c r="N49" s="82">
        <f t="shared" si="1"/>
        <v>0</v>
      </c>
      <c r="O49" s="75"/>
      <c r="P49" s="76">
        <f t="shared" si="3"/>
        <v>0</v>
      </c>
      <c r="Q49" s="76">
        <f t="shared" si="2"/>
        <v>0</v>
      </c>
      <c r="R49" s="76">
        <f t="shared" si="4"/>
        <v>0</v>
      </c>
      <c r="S49" s="66"/>
    </row>
    <row r="50" spans="1:19" ht="12.75">
      <c r="A50" s="77"/>
      <c r="B50" s="78"/>
      <c r="C50" s="78"/>
      <c r="D50" s="69"/>
      <c r="E50" s="70">
        <f t="shared" si="0"/>
        <v>0</v>
      </c>
      <c r="F50" s="79"/>
      <c r="G50" s="80"/>
      <c r="H50" s="5"/>
      <c r="I50" s="4"/>
      <c r="J50" s="4"/>
      <c r="K50" s="3"/>
      <c r="L50" s="73" t="str">
        <f>IF(OR(G50="",LEN(H50)&lt;$P$10),"",IF(K$86="ja",F50,IF(A50="","",IF(AND(A50&gt;=$P$1,A50&lt;=$K$13),IF(F50&gt;0,IF(SUMIF(A$18:A50,A50,F$18:F50)&gt;P$9,IF(F50&gt;0,IF(SUMIF(A$18:A50,A50,F$18:F50)-F50&gt;R50,"",MIN(ABS(SUMIF(A$18:A50,A50,F$18:F50)-F50-R50),F50)),IF(SUMIF(A$18:A50,A50,F$18:F50)-F49&gt;R50,"",MIN(ABS(SUMIF(A$18:A50,A50,F$18:F50)-F50-R50),F50))),IF(SUMIF(A$18:A49,A50,F$18:F50)&gt;F50,F50,MIN(MAX(ABS(SUMIF(A$18:A49,A50,F$18:F50)-R50),SUMIF(A$18:A49,A50,F$18:F50)-F50),F50))),""),IF(A50&gt;$K$13,"nach DFZR!","vor DFZR!")))))</f>
        <v/>
      </c>
      <c r="M50" s="81"/>
      <c r="N50" s="82">
        <f t="shared" si="1"/>
        <v>0</v>
      </c>
      <c r="O50" s="75"/>
      <c r="P50" s="76">
        <f t="shared" si="3"/>
        <v>0</v>
      </c>
      <c r="Q50" s="76">
        <f t="shared" si="5" ref="Q50:Q80">IF(AND(F50&gt;0,H50&lt;&gt;"",LEN(H50)&lt;$P$10),1,0)</f>
        <v>0</v>
      </c>
      <c r="R50" s="76">
        <f t="shared" si="4"/>
        <v>0</v>
      </c>
      <c r="S50" s="66"/>
    </row>
    <row r="51" spans="1:19" ht="12.75">
      <c r="A51" s="77"/>
      <c r="B51" s="78"/>
      <c r="C51" s="78"/>
      <c r="D51" s="69"/>
      <c r="E51" s="70">
        <f t="shared" si="0"/>
        <v>0</v>
      </c>
      <c r="F51" s="79"/>
      <c r="G51" s="80"/>
      <c r="H51" s="5"/>
      <c r="I51" s="4"/>
      <c r="J51" s="4"/>
      <c r="K51" s="3"/>
      <c r="L51" s="73" t="str">
        <f>IF(OR(G51="",LEN(H51)&lt;$P$10),"",IF(K$86="ja",F51,IF(A51="","",IF(AND(A51&gt;=$P$1,A51&lt;=$K$13),IF(F51&gt;0,IF(SUMIF(A$18:A51,A51,F$18:F51)&gt;P$9,IF(F51&gt;0,IF(SUMIF(A$18:A51,A51,F$18:F51)-F51&gt;R51,"",MIN(ABS(SUMIF(A$18:A51,A51,F$18:F51)-F51-R51),F51)),IF(SUMIF(A$18:A51,A51,F$18:F51)-F50&gt;R51,"",MIN(ABS(SUMIF(A$18:A51,A51,F$18:F51)-F51-R51),F51))),IF(SUMIF(A$18:A50,A51,F$18:F51)&gt;F51,F51,MIN(MAX(ABS(SUMIF(A$18:A50,A51,F$18:F51)-R51),SUMIF(A$18:A50,A51,F$18:F51)-F51),F51))),""),IF(A51&gt;$K$13,"nach DFZR!","vor DFZR!")))))</f>
        <v/>
      </c>
      <c r="M51" s="81"/>
      <c r="N51" s="82">
        <f t="shared" si="1"/>
        <v>0</v>
      </c>
      <c r="O51" s="75"/>
      <c r="P51" s="76">
        <f t="shared" si="3"/>
        <v>0</v>
      </c>
      <c r="Q51" s="76">
        <f t="shared" si="5"/>
        <v>0</v>
      </c>
      <c r="R51" s="76">
        <f t="shared" si="4"/>
        <v>0</v>
      </c>
      <c r="S51" s="66"/>
    </row>
    <row r="52" spans="1:19" ht="12.75">
      <c r="A52" s="77"/>
      <c r="B52" s="78"/>
      <c r="C52" s="78"/>
      <c r="D52" s="69"/>
      <c r="E52" s="70">
        <f t="shared" si="0"/>
        <v>0</v>
      </c>
      <c r="F52" s="79"/>
      <c r="G52" s="80"/>
      <c r="H52" s="5"/>
      <c r="I52" s="4"/>
      <c r="J52" s="4"/>
      <c r="K52" s="3"/>
      <c r="L52" s="73" t="str">
        <f>IF(OR(G52="",LEN(H52)&lt;$P$10),"",IF(K$86="ja",F52,IF(A52="","",IF(AND(A52&gt;=$P$1,A52&lt;=$K$13),IF(F52&gt;0,IF(SUMIF(A$18:A52,A52,F$18:F52)&gt;P$9,IF(F52&gt;0,IF(SUMIF(A$18:A52,A52,F$18:F52)-F52&gt;R52,"",MIN(ABS(SUMIF(A$18:A52,A52,F$18:F52)-F52-R52),F52)),IF(SUMIF(A$18:A52,A52,F$18:F52)-F51&gt;R52,"",MIN(ABS(SUMIF(A$18:A52,A52,F$18:F52)-F52-R52),F52))),IF(SUMIF(A$18:A51,A52,F$18:F52)&gt;F52,F52,MIN(MAX(ABS(SUMIF(A$18:A51,A52,F$18:F52)-R52),SUMIF(A$18:A51,A52,F$18:F52)-F52),F52))),""),IF(A52&gt;$K$13,"nach DFZR!","vor DFZR!")))))</f>
        <v/>
      </c>
      <c r="M52" s="81"/>
      <c r="N52" s="82">
        <f t="shared" si="1"/>
        <v>0</v>
      </c>
      <c r="O52" s="75"/>
      <c r="P52" s="76">
        <f t="shared" si="3"/>
        <v>0</v>
      </c>
      <c r="Q52" s="76">
        <f t="shared" si="5"/>
        <v>0</v>
      </c>
      <c r="R52" s="76">
        <f t="shared" si="4"/>
        <v>0</v>
      </c>
      <c r="S52" s="66"/>
    </row>
    <row r="53" spans="1:19" ht="12.75">
      <c r="A53" s="77"/>
      <c r="B53" s="78"/>
      <c r="C53" s="78"/>
      <c r="D53" s="69"/>
      <c r="E53" s="70">
        <f t="shared" si="0"/>
        <v>0</v>
      </c>
      <c r="F53" s="79"/>
      <c r="G53" s="80"/>
      <c r="H53" s="5"/>
      <c r="I53" s="4"/>
      <c r="J53" s="4"/>
      <c r="K53" s="3"/>
      <c r="L53" s="73" t="str">
        <f>IF(OR(G53="",LEN(H53)&lt;$P$10),"",IF(K$86="ja",F53,IF(A53="","",IF(AND(A53&gt;=$P$1,A53&lt;=$K$13),IF(F53&gt;0,IF(SUMIF(A$18:A53,A53,F$18:F53)&gt;P$9,IF(F53&gt;0,IF(SUMIF(A$18:A53,A53,F$18:F53)-F53&gt;R53,"",MIN(ABS(SUMIF(A$18:A53,A53,F$18:F53)-F53-R53),F53)),IF(SUMIF(A$18:A53,A53,F$18:F53)-F52&gt;R53,"",MIN(ABS(SUMIF(A$18:A53,A53,F$18:F53)-F53-R53),F53))),IF(SUMIF(A$18:A52,A53,F$18:F53)&gt;F53,F53,MIN(MAX(ABS(SUMIF(A$18:A52,A53,F$18:F53)-R53),SUMIF(A$18:A52,A53,F$18:F53)-F53),F53))),""),IF(A53&gt;$K$13,"nach DFZR!","vor DFZR!")))))</f>
        <v/>
      </c>
      <c r="M53" s="81"/>
      <c r="N53" s="82">
        <f t="shared" si="1"/>
        <v>0</v>
      </c>
      <c r="O53" s="75"/>
      <c r="P53" s="76">
        <f t="shared" si="3"/>
        <v>0</v>
      </c>
      <c r="Q53" s="76">
        <f t="shared" si="5"/>
        <v>0</v>
      </c>
      <c r="R53" s="76">
        <f t="shared" si="4"/>
        <v>0</v>
      </c>
      <c r="S53" s="66"/>
    </row>
    <row r="54" spans="1:19" ht="12.75">
      <c r="A54" s="77"/>
      <c r="B54" s="78"/>
      <c r="C54" s="78"/>
      <c r="D54" s="69"/>
      <c r="E54" s="70">
        <f t="shared" si="0"/>
        <v>0</v>
      </c>
      <c r="F54" s="79"/>
      <c r="G54" s="80"/>
      <c r="H54" s="5"/>
      <c r="I54" s="4"/>
      <c r="J54" s="4"/>
      <c r="K54" s="3"/>
      <c r="L54" s="73" t="str">
        <f>IF(OR(G54="",LEN(H54)&lt;$P$10),"",IF(K$86="ja",F54,IF(A54="","",IF(AND(A54&gt;=$P$1,A54&lt;=$K$13),IF(F54&gt;0,IF(SUMIF(A$18:A54,A54,F$18:F54)&gt;P$9,IF(F54&gt;0,IF(SUMIF(A$18:A54,A54,F$18:F54)-F54&gt;R54,"",MIN(ABS(SUMIF(A$18:A54,A54,F$18:F54)-F54-R54),F54)),IF(SUMIF(A$18:A54,A54,F$18:F54)-F53&gt;R54,"",MIN(ABS(SUMIF(A$18:A54,A54,F$18:F54)-F54-R54),F54))),IF(SUMIF(A$18:A53,A54,F$18:F54)&gt;F54,F54,MIN(MAX(ABS(SUMIF(A$18:A53,A54,F$18:F54)-R54),SUMIF(A$18:A53,A54,F$18:F54)-F54),F54))),""),IF(A54&gt;$K$13,"nach DFZR!","vor DFZR!")))))</f>
        <v/>
      </c>
      <c r="M54" s="81"/>
      <c r="N54" s="82">
        <f t="shared" si="1"/>
        <v>0</v>
      </c>
      <c r="O54" s="75"/>
      <c r="P54" s="76">
        <f t="shared" si="3"/>
        <v>0</v>
      </c>
      <c r="Q54" s="76">
        <f t="shared" si="5"/>
        <v>0</v>
      </c>
      <c r="R54" s="76">
        <f t="shared" si="4"/>
        <v>0</v>
      </c>
      <c r="S54" s="66"/>
    </row>
    <row r="55" spans="1:19" ht="12.75">
      <c r="A55" s="77"/>
      <c r="B55" s="78"/>
      <c r="C55" s="78"/>
      <c r="D55" s="69"/>
      <c r="E55" s="70">
        <f t="shared" si="0"/>
        <v>0</v>
      </c>
      <c r="F55" s="79"/>
      <c r="G55" s="80"/>
      <c r="H55" s="5"/>
      <c r="I55" s="4"/>
      <c r="J55" s="4"/>
      <c r="K55" s="3"/>
      <c r="L55" s="73" t="str">
        <f>IF(OR(G55="",LEN(H55)&lt;$P$10),"",IF(K$86="ja",F55,IF(A55="","",IF(AND(A55&gt;=$P$1,A55&lt;=$K$13),IF(F55&gt;0,IF(SUMIF(A$18:A55,A55,F$18:F55)&gt;P$9,IF(F55&gt;0,IF(SUMIF(A$18:A55,A55,F$18:F55)-F55&gt;R55,"",MIN(ABS(SUMIF(A$18:A55,A55,F$18:F55)-F55-R55),F55)),IF(SUMIF(A$18:A55,A55,F$18:F55)-F54&gt;R55,"",MIN(ABS(SUMIF(A$18:A55,A55,F$18:F55)-F55-R55),F55))),IF(SUMIF(A$18:A54,A55,F$18:F55)&gt;F55,F55,MIN(MAX(ABS(SUMIF(A$18:A54,A55,F$18:F55)-R55),SUMIF(A$18:A54,A55,F$18:F55)-F55),F55))),""),IF(A55&gt;$K$13,"nach DFZR!","vor DFZR!")))))</f>
        <v/>
      </c>
      <c r="M55" s="81"/>
      <c r="N55" s="82">
        <f t="shared" si="1"/>
        <v>0</v>
      </c>
      <c r="O55" s="75"/>
      <c r="P55" s="76">
        <f t="shared" si="3"/>
        <v>0</v>
      </c>
      <c r="Q55" s="76">
        <f t="shared" si="5"/>
        <v>0</v>
      </c>
      <c r="R55" s="76">
        <f t="shared" si="4"/>
        <v>0</v>
      </c>
      <c r="S55" s="66"/>
    </row>
    <row r="56" spans="1:19" ht="12.75">
      <c r="A56" s="77"/>
      <c r="B56" s="78"/>
      <c r="C56" s="78"/>
      <c r="D56" s="69"/>
      <c r="E56" s="70">
        <f t="shared" si="0"/>
        <v>0</v>
      </c>
      <c r="F56" s="79"/>
      <c r="G56" s="80"/>
      <c r="H56" s="5"/>
      <c r="I56" s="4"/>
      <c r="J56" s="4"/>
      <c r="K56" s="3"/>
      <c r="L56" s="73" t="str">
        <f>IF(OR(G56="",LEN(H56)&lt;$P$10),"",IF(K$86="ja",F56,IF(A56="","",IF(AND(A56&gt;=$P$1,A56&lt;=$K$13),IF(F56&gt;0,IF(SUMIF(A$18:A56,A56,F$18:F56)&gt;P$9,IF(F56&gt;0,IF(SUMIF(A$18:A56,A56,F$18:F56)-F56&gt;R56,"",MIN(ABS(SUMIF(A$18:A56,A56,F$18:F56)-F56-R56),F56)),IF(SUMIF(A$18:A56,A56,F$18:F56)-F55&gt;R56,"",MIN(ABS(SUMIF(A$18:A56,A56,F$18:F56)-F56-R56),F56))),IF(SUMIF(A$18:A55,A56,F$18:F56)&gt;F56,F56,MIN(MAX(ABS(SUMIF(A$18:A55,A56,F$18:F56)-R56),SUMIF(A$18:A55,A56,F$18:F56)-F56),F56))),""),IF(A56&gt;$K$13,"nach DFZR!","vor DFZR!")))))</f>
        <v/>
      </c>
      <c r="M56" s="81"/>
      <c r="N56" s="82">
        <f t="shared" si="1"/>
        <v>0</v>
      </c>
      <c r="O56" s="75"/>
      <c r="P56" s="76">
        <f t="shared" si="3"/>
        <v>0</v>
      </c>
      <c r="Q56" s="76">
        <f t="shared" si="5"/>
        <v>0</v>
      </c>
      <c r="R56" s="76">
        <f t="shared" si="4"/>
        <v>0</v>
      </c>
      <c r="S56" s="66"/>
    </row>
    <row r="57" spans="1:19" ht="12.75">
      <c r="A57" s="77"/>
      <c r="B57" s="78"/>
      <c r="C57" s="78"/>
      <c r="D57" s="69"/>
      <c r="E57" s="70">
        <f t="shared" si="0"/>
        <v>0</v>
      </c>
      <c r="F57" s="79"/>
      <c r="G57" s="80"/>
      <c r="H57" s="5"/>
      <c r="I57" s="4"/>
      <c r="J57" s="4"/>
      <c r="K57" s="3"/>
      <c r="L57" s="73" t="str">
        <f>IF(OR(G57="",LEN(H57)&lt;$P$10),"",IF(K$86="ja",F57,IF(A57="","",IF(AND(A57&gt;=$P$1,A57&lt;=$K$13),IF(F57&gt;0,IF(SUMIF(A$18:A57,A57,F$18:F57)&gt;P$9,IF(F57&gt;0,IF(SUMIF(A$18:A57,A57,F$18:F57)-F57&gt;R57,"",MIN(ABS(SUMIF(A$18:A57,A57,F$18:F57)-F57-R57),F57)),IF(SUMIF(A$18:A57,A57,F$18:F57)-F56&gt;R57,"",MIN(ABS(SUMIF(A$18:A57,A57,F$18:F57)-F57-R57),F57))),IF(SUMIF(A$18:A56,A57,F$18:F57)&gt;F57,F57,MIN(MAX(ABS(SUMIF(A$18:A56,A57,F$18:F57)-R57),SUMIF(A$18:A56,A57,F$18:F57)-F57),F57))),""),IF(A57&gt;$K$13,"nach DFZR!","vor DFZR!")))))</f>
        <v/>
      </c>
      <c r="M57" s="81"/>
      <c r="N57" s="82">
        <f t="shared" si="1"/>
        <v>0</v>
      </c>
      <c r="O57" s="75"/>
      <c r="P57" s="76">
        <f t="shared" si="3"/>
        <v>0</v>
      </c>
      <c r="Q57" s="76">
        <f t="shared" si="5"/>
        <v>0</v>
      </c>
      <c r="R57" s="76">
        <f t="shared" si="4"/>
        <v>0</v>
      </c>
      <c r="S57" s="66"/>
    </row>
    <row r="58" spans="1:19" ht="12.75">
      <c r="A58" s="77"/>
      <c r="B58" s="78"/>
      <c r="C58" s="78"/>
      <c r="D58" s="69"/>
      <c r="E58" s="70">
        <f t="shared" si="0"/>
        <v>0</v>
      </c>
      <c r="F58" s="79"/>
      <c r="G58" s="80"/>
      <c r="H58" s="5"/>
      <c r="I58" s="4"/>
      <c r="J58" s="4"/>
      <c r="K58" s="3"/>
      <c r="L58" s="73" t="str">
        <f>IF(OR(G58="",LEN(H58)&lt;$P$10),"",IF(K$86="ja",F58,IF(A58="","",IF(AND(A58&gt;=$P$1,A58&lt;=$K$13),IF(F58&gt;0,IF(SUMIF(A$18:A58,A58,F$18:F58)&gt;P$9,IF(F58&gt;0,IF(SUMIF(A$18:A58,A58,F$18:F58)-F58&gt;R58,"",MIN(ABS(SUMIF(A$18:A58,A58,F$18:F58)-F58-R58),F58)),IF(SUMIF(A$18:A58,A58,F$18:F58)-F57&gt;R58,"",MIN(ABS(SUMIF(A$18:A58,A58,F$18:F58)-F58-R58),F58))),IF(SUMIF(A$18:A57,A58,F$18:F58)&gt;F58,F58,MIN(MAX(ABS(SUMIF(A$18:A57,A58,F$18:F58)-R58),SUMIF(A$18:A57,A58,F$18:F58)-F58),F58))),""),IF(A58&gt;$K$13,"nach DFZR!","vor DFZR!")))))</f>
        <v/>
      </c>
      <c r="M58" s="81"/>
      <c r="N58" s="82">
        <f t="shared" si="1"/>
        <v>0</v>
      </c>
      <c r="O58" s="75"/>
      <c r="P58" s="76">
        <f t="shared" si="3"/>
        <v>0</v>
      </c>
      <c r="Q58" s="76">
        <f t="shared" si="5"/>
        <v>0</v>
      </c>
      <c r="R58" s="76">
        <f t="shared" si="4"/>
        <v>0</v>
      </c>
      <c r="S58" s="66"/>
    </row>
    <row r="59" spans="1:19" ht="12.75">
      <c r="A59" s="77"/>
      <c r="B59" s="78"/>
      <c r="C59" s="78"/>
      <c r="D59" s="69"/>
      <c r="E59" s="70">
        <f t="shared" si="0"/>
        <v>0</v>
      </c>
      <c r="F59" s="79"/>
      <c r="G59" s="80"/>
      <c r="H59" s="5"/>
      <c r="I59" s="4"/>
      <c r="J59" s="4"/>
      <c r="K59" s="3"/>
      <c r="L59" s="73" t="str">
        <f>IF(OR(G59="",LEN(H59)&lt;$P$10),"",IF(K$86="ja",F59,IF(A59="","",IF(AND(A59&gt;=$P$1,A59&lt;=$K$13),IF(F59&gt;0,IF(SUMIF(A$18:A59,A59,F$18:F59)&gt;P$9,IF(F59&gt;0,IF(SUMIF(A$18:A59,A59,F$18:F59)-F59&gt;R59,"",MIN(ABS(SUMIF(A$18:A59,A59,F$18:F59)-F59-R59),F59)),IF(SUMIF(A$18:A59,A59,F$18:F59)-F58&gt;R59,"",MIN(ABS(SUMIF(A$18:A59,A59,F$18:F59)-F59-R59),F59))),IF(SUMIF(A$18:A58,A59,F$18:F59)&gt;F59,F59,MIN(MAX(ABS(SUMIF(A$18:A58,A59,F$18:F59)-R59),SUMIF(A$18:A58,A59,F$18:F59)-F59),F59))),""),IF(A59&gt;$K$13,"nach DFZR!","vor DFZR!")))))</f>
        <v/>
      </c>
      <c r="M59" s="81"/>
      <c r="N59" s="82">
        <f t="shared" si="1"/>
        <v>0</v>
      </c>
      <c r="O59" s="75"/>
      <c r="P59" s="76">
        <f t="shared" si="3"/>
        <v>0</v>
      </c>
      <c r="Q59" s="76">
        <f t="shared" si="5"/>
        <v>0</v>
      </c>
      <c r="R59" s="76">
        <f t="shared" si="4"/>
        <v>0</v>
      </c>
      <c r="S59" s="66"/>
    </row>
    <row r="60" spans="1:19" ht="12.75">
      <c r="A60" s="77"/>
      <c r="B60" s="78"/>
      <c r="C60" s="78"/>
      <c r="D60" s="69"/>
      <c r="E60" s="70">
        <f t="shared" si="0"/>
        <v>0</v>
      </c>
      <c r="F60" s="79"/>
      <c r="G60" s="80"/>
      <c r="H60" s="5"/>
      <c r="I60" s="4"/>
      <c r="J60" s="4"/>
      <c r="K60" s="3"/>
      <c r="L60" s="73" t="str">
        <f>IF(OR(G60="",LEN(H60)&lt;$P$10),"",IF(K$86="ja",F60,IF(A60="","",IF(AND(A60&gt;=$P$1,A60&lt;=$K$13),IF(F60&gt;0,IF(SUMIF(A$18:A60,A60,F$18:F60)&gt;P$9,IF(F60&gt;0,IF(SUMIF(A$18:A60,A60,F$18:F60)-F60&gt;R60,"",MIN(ABS(SUMIF(A$18:A60,A60,F$18:F60)-F60-R60),F60)),IF(SUMIF(A$18:A60,A60,F$18:F60)-F59&gt;R60,"",MIN(ABS(SUMIF(A$18:A60,A60,F$18:F60)-F60-R60),F60))),IF(SUMIF(A$18:A59,A60,F$18:F60)&gt;F60,F60,MIN(MAX(ABS(SUMIF(A$18:A59,A60,F$18:F60)-R60),SUMIF(A$18:A59,A60,F$18:F60)-F60),F60))),""),IF(A60&gt;$K$13,"nach DFZR!","vor DFZR!")))))</f>
        <v/>
      </c>
      <c r="M60" s="81"/>
      <c r="N60" s="82">
        <f t="shared" si="1"/>
        <v>0</v>
      </c>
      <c r="O60" s="75"/>
      <c r="P60" s="76">
        <f t="shared" si="3"/>
        <v>0</v>
      </c>
      <c r="Q60" s="76">
        <f t="shared" si="5"/>
        <v>0</v>
      </c>
      <c r="R60" s="76">
        <f t="shared" si="4"/>
        <v>0</v>
      </c>
      <c r="S60" s="66"/>
    </row>
    <row r="61" spans="1:19" ht="12.75">
      <c r="A61" s="77"/>
      <c r="B61" s="78"/>
      <c r="C61" s="78"/>
      <c r="D61" s="69"/>
      <c r="E61" s="70">
        <f t="shared" si="0"/>
        <v>0</v>
      </c>
      <c r="F61" s="79"/>
      <c r="G61" s="80"/>
      <c r="H61" s="5"/>
      <c r="I61" s="4"/>
      <c r="J61" s="4"/>
      <c r="K61" s="3"/>
      <c r="L61" s="73" t="str">
        <f>IF(OR(G61="",LEN(H61)&lt;$P$10),"",IF(K$86="ja",F61,IF(A61="","",IF(AND(A61&gt;=$P$1,A61&lt;=$K$13),IF(F61&gt;0,IF(SUMIF(A$18:A61,A61,F$18:F61)&gt;P$9,IF(F61&gt;0,IF(SUMIF(A$18:A61,A61,F$18:F61)-F61&gt;R61,"",MIN(ABS(SUMIF(A$18:A61,A61,F$18:F61)-F61-R61),F61)),IF(SUMIF(A$18:A61,A61,F$18:F61)-F60&gt;R61,"",MIN(ABS(SUMIF(A$18:A61,A61,F$18:F61)-F61-R61),F61))),IF(SUMIF(A$18:A60,A61,F$18:F61)&gt;F61,F61,MIN(MAX(ABS(SUMIF(A$18:A60,A61,F$18:F61)-R61),SUMIF(A$18:A60,A61,F$18:F61)-F61),F61))),""),IF(A61&gt;$K$13,"nach DFZR!","vor DFZR!")))))</f>
        <v/>
      </c>
      <c r="M61" s="81"/>
      <c r="N61" s="82">
        <f t="shared" si="1"/>
        <v>0</v>
      </c>
      <c r="O61" s="75"/>
      <c r="P61" s="76">
        <f t="shared" si="3"/>
        <v>0</v>
      </c>
      <c r="Q61" s="76">
        <f t="shared" si="5"/>
        <v>0</v>
      </c>
      <c r="R61" s="76">
        <f t="shared" si="4"/>
        <v>0</v>
      </c>
      <c r="S61" s="66"/>
    </row>
    <row r="62" spans="1:19" ht="12.75">
      <c r="A62" s="77"/>
      <c r="B62" s="78"/>
      <c r="C62" s="78"/>
      <c r="D62" s="69"/>
      <c r="E62" s="70">
        <f t="shared" si="0"/>
        <v>0</v>
      </c>
      <c r="F62" s="79"/>
      <c r="G62" s="80"/>
      <c r="H62" s="5"/>
      <c r="I62" s="4"/>
      <c r="J62" s="4"/>
      <c r="K62" s="3"/>
      <c r="L62" s="73" t="str">
        <f>IF(OR(G62="",LEN(H62)&lt;$P$10),"",IF(K$86="ja",F62,IF(A62="","",IF(AND(A62&gt;=$P$1,A62&lt;=$K$13),IF(F62&gt;0,IF(SUMIF(A$18:A62,A62,F$18:F62)&gt;P$9,IF(F62&gt;0,IF(SUMIF(A$18:A62,A62,F$18:F62)-F62&gt;R62,"",MIN(ABS(SUMIF(A$18:A62,A62,F$18:F62)-F62-R62),F62)),IF(SUMIF(A$18:A62,A62,F$18:F62)-F61&gt;R62,"",MIN(ABS(SUMIF(A$18:A62,A62,F$18:F62)-F62-R62),F62))),IF(SUMIF(A$18:A61,A62,F$18:F62)&gt;F62,F62,MIN(MAX(ABS(SUMIF(A$18:A61,A62,F$18:F62)-R62),SUMIF(A$18:A61,A62,F$18:F62)-F62),F62))),""),IF(A62&gt;$K$13,"nach DFZR!","vor DFZR!")))))</f>
        <v/>
      </c>
      <c r="M62" s="81"/>
      <c r="N62" s="82">
        <f t="shared" si="1"/>
        <v>0</v>
      </c>
      <c r="O62" s="75"/>
      <c r="P62" s="76">
        <f t="shared" si="3"/>
        <v>0</v>
      </c>
      <c r="Q62" s="76">
        <f t="shared" si="5"/>
        <v>0</v>
      </c>
      <c r="R62" s="76">
        <f t="shared" si="4"/>
        <v>0</v>
      </c>
      <c r="S62" s="66"/>
    </row>
    <row r="63" spans="1:19" ht="12.75">
      <c r="A63" s="77"/>
      <c r="B63" s="78"/>
      <c r="C63" s="78"/>
      <c r="D63" s="69"/>
      <c r="E63" s="70">
        <f t="shared" si="0"/>
        <v>0</v>
      </c>
      <c r="F63" s="79"/>
      <c r="G63" s="80"/>
      <c r="H63" s="5"/>
      <c r="I63" s="4"/>
      <c r="J63" s="4"/>
      <c r="K63" s="3"/>
      <c r="L63" s="73" t="str">
        <f>IF(OR(G63="",LEN(H63)&lt;$P$10),"",IF(K$86="ja",F63,IF(A63="","",IF(AND(A63&gt;=$P$1,A63&lt;=$K$13),IF(F63&gt;0,IF(SUMIF(A$18:A63,A63,F$18:F63)&gt;P$9,IF(F63&gt;0,IF(SUMIF(A$18:A63,A63,F$18:F63)-F63&gt;R63,"",MIN(ABS(SUMIF(A$18:A63,A63,F$18:F63)-F63-R63),F63)),IF(SUMIF(A$18:A63,A63,F$18:F63)-F62&gt;R63,"",MIN(ABS(SUMIF(A$18:A63,A63,F$18:F63)-F63-R63),F63))),IF(SUMIF(A$18:A62,A63,F$18:F63)&gt;F63,F63,MIN(MAX(ABS(SUMIF(A$18:A62,A63,F$18:F63)-R63),SUMIF(A$18:A62,A63,F$18:F63)-F63),F63))),""),IF(A63&gt;$K$13,"nach DFZR!","vor DFZR!")))))</f>
        <v/>
      </c>
      <c r="M63" s="81"/>
      <c r="N63" s="82">
        <f t="shared" si="1"/>
        <v>0</v>
      </c>
      <c r="O63" s="75"/>
      <c r="P63" s="76">
        <f t="shared" si="3"/>
        <v>0</v>
      </c>
      <c r="Q63" s="76">
        <f t="shared" si="5"/>
        <v>0</v>
      </c>
      <c r="R63" s="76">
        <f t="shared" si="4"/>
        <v>0</v>
      </c>
      <c r="S63" s="66"/>
    </row>
    <row r="64" spans="1:19" ht="12.75">
      <c r="A64" s="77"/>
      <c r="B64" s="78"/>
      <c r="C64" s="78"/>
      <c r="D64" s="69"/>
      <c r="E64" s="70">
        <f t="shared" si="0"/>
        <v>0</v>
      </c>
      <c r="F64" s="79"/>
      <c r="G64" s="80"/>
      <c r="H64" s="5"/>
      <c r="I64" s="4"/>
      <c r="J64" s="4"/>
      <c r="K64" s="3"/>
      <c r="L64" s="73" t="str">
        <f>IF(OR(G64="",LEN(H64)&lt;$P$10),"",IF(K$86="ja",F64,IF(A64="","",IF(AND(A64&gt;=$P$1,A64&lt;=$K$13),IF(F64&gt;0,IF(SUMIF(A$18:A64,A64,F$18:F64)&gt;P$9,IF(F64&gt;0,IF(SUMIF(A$18:A64,A64,F$18:F64)-F64&gt;R64,"",MIN(ABS(SUMIF(A$18:A64,A64,F$18:F64)-F64-R64),F64)),IF(SUMIF(A$18:A64,A64,F$18:F64)-F63&gt;R64,"",MIN(ABS(SUMIF(A$18:A64,A64,F$18:F64)-F64-R64),F64))),IF(SUMIF(A$18:A63,A64,F$18:F64)&gt;F64,F64,MIN(MAX(ABS(SUMIF(A$18:A63,A64,F$18:F64)-R64),SUMIF(A$18:A63,A64,F$18:F64)-F64),F64))),""),IF(A64&gt;$K$13,"nach DFZR!","vor DFZR!")))))</f>
        <v/>
      </c>
      <c r="M64" s="81"/>
      <c r="N64" s="82">
        <f t="shared" si="1"/>
        <v>0</v>
      </c>
      <c r="O64" s="75"/>
      <c r="P64" s="76">
        <f t="shared" si="3"/>
        <v>0</v>
      </c>
      <c r="Q64" s="76">
        <f t="shared" si="5"/>
        <v>0</v>
      </c>
      <c r="R64" s="76">
        <f t="shared" si="4"/>
        <v>0</v>
      </c>
      <c r="S64" s="66"/>
    </row>
    <row r="65" spans="1:19" ht="12.75">
      <c r="A65" s="77"/>
      <c r="B65" s="78"/>
      <c r="C65" s="78"/>
      <c r="D65" s="69"/>
      <c r="E65" s="70">
        <f t="shared" si="0"/>
        <v>0</v>
      </c>
      <c r="F65" s="79"/>
      <c r="G65" s="80"/>
      <c r="H65" s="5"/>
      <c r="I65" s="4"/>
      <c r="J65" s="4"/>
      <c r="K65" s="3"/>
      <c r="L65" s="73" t="str">
        <f>IF(OR(G65="",LEN(H65)&lt;$P$10),"",IF(K$86="ja",F65,IF(A65="","",IF(AND(A65&gt;=$P$1,A65&lt;=$K$13),IF(F65&gt;0,IF(SUMIF(A$18:A65,A65,F$18:F65)&gt;P$9,IF(F65&gt;0,IF(SUMIF(A$18:A65,A65,F$18:F65)-F65&gt;R65,"",MIN(ABS(SUMIF(A$18:A65,A65,F$18:F65)-F65-R65),F65)),IF(SUMIF(A$18:A65,A65,F$18:F65)-F64&gt;R65,"",MIN(ABS(SUMIF(A$18:A65,A65,F$18:F65)-F65-R65),F65))),IF(SUMIF(A$18:A64,A65,F$18:F65)&gt;F65,F65,MIN(MAX(ABS(SUMIF(A$18:A64,A65,F$18:F65)-R65),SUMIF(A$18:A64,A65,F$18:F65)-F65),F65))),""),IF(A65&gt;$K$13,"nach DFZR!","vor DFZR!")))))</f>
        <v/>
      </c>
      <c r="M65" s="81"/>
      <c r="N65" s="82">
        <f t="shared" si="1"/>
        <v>0</v>
      </c>
      <c r="O65" s="75"/>
      <c r="P65" s="76">
        <f t="shared" si="3"/>
        <v>0</v>
      </c>
      <c r="Q65" s="76">
        <f t="shared" si="5"/>
        <v>0</v>
      </c>
      <c r="R65" s="76">
        <f t="shared" si="4"/>
        <v>0</v>
      </c>
      <c r="S65" s="66"/>
    </row>
    <row r="66" spans="1:19" ht="12.75">
      <c r="A66" s="77"/>
      <c r="B66" s="78"/>
      <c r="C66" s="78"/>
      <c r="D66" s="69"/>
      <c r="E66" s="70">
        <f t="shared" si="0"/>
        <v>0</v>
      </c>
      <c r="F66" s="79"/>
      <c r="G66" s="80"/>
      <c r="H66" s="5"/>
      <c r="I66" s="4"/>
      <c r="J66" s="4"/>
      <c r="K66" s="3"/>
      <c r="L66" s="73" t="str">
        <f>IF(OR(G66="",LEN(H66)&lt;$P$10),"",IF(K$86="ja",F66,IF(A66="","",IF(AND(A66&gt;=$P$1,A66&lt;=$K$13),IF(F66&gt;0,IF(SUMIF(A$18:A66,A66,F$18:F66)&gt;P$9,IF(F66&gt;0,IF(SUMIF(A$18:A66,A66,F$18:F66)-F66&gt;R66,"",MIN(ABS(SUMIF(A$18:A66,A66,F$18:F66)-F66-R66),F66)),IF(SUMIF(A$18:A66,A66,F$18:F66)-F65&gt;R66,"",MIN(ABS(SUMIF(A$18:A66,A66,F$18:F66)-F66-R66),F66))),IF(SUMIF(A$18:A65,A66,F$18:F66)&gt;F66,F66,MIN(MAX(ABS(SUMIF(A$18:A65,A66,F$18:F66)-R66),SUMIF(A$18:A65,A66,F$18:F66)-F66),F66))),""),IF(A66&gt;$K$13,"nach DFZR!","vor DFZR!")))))</f>
        <v/>
      </c>
      <c r="M66" s="81"/>
      <c r="N66" s="82">
        <f t="shared" si="1"/>
        <v>0</v>
      </c>
      <c r="O66" s="75"/>
      <c r="P66" s="76">
        <f t="shared" si="3"/>
        <v>0</v>
      </c>
      <c r="Q66" s="76">
        <f t="shared" si="5"/>
        <v>0</v>
      </c>
      <c r="R66" s="76">
        <f t="shared" si="4"/>
        <v>0</v>
      </c>
      <c r="S66" s="66"/>
    </row>
    <row r="67" spans="1:19" ht="12.75">
      <c r="A67" s="77"/>
      <c r="B67" s="78"/>
      <c r="C67" s="78"/>
      <c r="D67" s="69"/>
      <c r="E67" s="70">
        <f t="shared" si="0"/>
        <v>0</v>
      </c>
      <c r="F67" s="79"/>
      <c r="G67" s="80"/>
      <c r="H67" s="5"/>
      <c r="I67" s="4"/>
      <c r="J67" s="4"/>
      <c r="K67" s="3"/>
      <c r="L67" s="73" t="str">
        <f>IF(OR(G67="",LEN(H67)&lt;$P$10),"",IF(K$86="ja",F67,IF(A67="","",IF(AND(A67&gt;=$P$1,A67&lt;=$K$13),IF(F67&gt;0,IF(SUMIF(A$18:A67,A67,F$18:F67)&gt;P$9,IF(F67&gt;0,IF(SUMIF(A$18:A67,A67,F$18:F67)-F67&gt;R67,"",MIN(ABS(SUMIF(A$18:A67,A67,F$18:F67)-F67-R67),F67)),IF(SUMIF(A$18:A67,A67,F$18:F67)-F66&gt;R67,"",MIN(ABS(SUMIF(A$18:A67,A67,F$18:F67)-F67-R67),F67))),IF(SUMIF(A$18:A66,A67,F$18:F67)&gt;F67,F67,MIN(MAX(ABS(SUMIF(A$18:A66,A67,F$18:F67)-R67),SUMIF(A$18:A66,A67,F$18:F67)-F67),F67))),""),IF(A67&gt;$K$13,"nach DFZR!","vor DFZR!")))))</f>
        <v/>
      </c>
      <c r="M67" s="81"/>
      <c r="N67" s="82">
        <f t="shared" si="1"/>
        <v>0</v>
      </c>
      <c r="O67" s="75"/>
      <c r="P67" s="76">
        <f t="shared" si="3"/>
        <v>0</v>
      </c>
      <c r="Q67" s="76">
        <f t="shared" si="5"/>
        <v>0</v>
      </c>
      <c r="R67" s="76">
        <f t="shared" si="4"/>
        <v>0</v>
      </c>
      <c r="S67" s="66"/>
    </row>
    <row r="68" spans="1:19" ht="12.75">
      <c r="A68" s="77"/>
      <c r="B68" s="78"/>
      <c r="C68" s="78"/>
      <c r="D68" s="69"/>
      <c r="E68" s="70">
        <f t="shared" si="0"/>
        <v>0</v>
      </c>
      <c r="F68" s="79"/>
      <c r="G68" s="80"/>
      <c r="H68" s="5"/>
      <c r="I68" s="4"/>
      <c r="J68" s="4"/>
      <c r="K68" s="3"/>
      <c r="L68" s="73" t="str">
        <f>IF(OR(G68="",LEN(H68)&lt;$P$10),"",IF(K$86="ja",F68,IF(A68="","",IF(AND(A68&gt;=$P$1,A68&lt;=$K$13),IF(F68&gt;0,IF(SUMIF(A$18:A68,A68,F$18:F68)&gt;P$9,IF(F68&gt;0,IF(SUMIF(A$18:A68,A68,F$18:F68)-F68&gt;R68,"",MIN(ABS(SUMIF(A$18:A68,A68,F$18:F68)-F68-R68),F68)),IF(SUMIF(A$18:A68,A68,F$18:F68)-F67&gt;R68,"",MIN(ABS(SUMIF(A$18:A68,A68,F$18:F68)-F68-R68),F68))),IF(SUMIF(A$18:A67,A68,F$18:F68)&gt;F68,F68,MIN(MAX(ABS(SUMIF(A$18:A67,A68,F$18:F68)-R68),SUMIF(A$18:A67,A68,F$18:F68)-F68),F68))),""),IF(A68&gt;$K$13,"nach DFZR!","vor DFZR!")))))</f>
        <v/>
      </c>
      <c r="M68" s="81"/>
      <c r="N68" s="82">
        <f t="shared" si="1"/>
        <v>0</v>
      </c>
      <c r="O68" s="75"/>
      <c r="P68" s="76">
        <f t="shared" si="3"/>
        <v>0</v>
      </c>
      <c r="Q68" s="76">
        <f t="shared" si="5"/>
        <v>0</v>
      </c>
      <c r="R68" s="76">
        <f t="shared" si="4"/>
        <v>0</v>
      </c>
      <c r="S68" s="66"/>
    </row>
    <row r="69" spans="1:19" ht="12.75">
      <c r="A69" s="77"/>
      <c r="B69" s="78"/>
      <c r="C69" s="78"/>
      <c r="D69" s="69"/>
      <c r="E69" s="70">
        <f t="shared" si="0"/>
        <v>0</v>
      </c>
      <c r="F69" s="79"/>
      <c r="G69" s="80"/>
      <c r="H69" s="5"/>
      <c r="I69" s="4"/>
      <c r="J69" s="4"/>
      <c r="K69" s="3"/>
      <c r="L69" s="73" t="str">
        <f>IF(OR(G69="",LEN(H69)&lt;$P$10),"",IF(K$86="ja",F69,IF(A69="","",IF(AND(A69&gt;=$P$1,A69&lt;=$K$13),IF(F69&gt;0,IF(SUMIF(A$18:A69,A69,F$18:F69)&gt;P$9,IF(F69&gt;0,IF(SUMIF(A$18:A69,A69,F$18:F69)-F69&gt;R69,"",MIN(ABS(SUMIF(A$18:A69,A69,F$18:F69)-F69-R69),F69)),IF(SUMIF(A$18:A69,A69,F$18:F69)-F68&gt;R69,"",MIN(ABS(SUMIF(A$18:A69,A69,F$18:F69)-F69-R69),F69))),IF(SUMIF(A$18:A68,A69,F$18:F69)&gt;F69,F69,MIN(MAX(ABS(SUMIF(A$18:A68,A69,F$18:F69)-R69),SUMIF(A$18:A68,A69,F$18:F69)-F69),F69))),""),IF(A69&gt;$K$13,"nach DFZR!","vor DFZR!")))))</f>
        <v/>
      </c>
      <c r="M69" s="81"/>
      <c r="N69" s="82">
        <f t="shared" si="1"/>
        <v>0</v>
      </c>
      <c r="O69" s="75"/>
      <c r="P69" s="76">
        <f t="shared" si="3"/>
        <v>0</v>
      </c>
      <c r="Q69" s="76">
        <f t="shared" si="5"/>
        <v>0</v>
      </c>
      <c r="R69" s="76">
        <f t="shared" si="4"/>
        <v>0</v>
      </c>
      <c r="S69" s="66"/>
    </row>
    <row r="70" spans="1:19" ht="12.75">
      <c r="A70" s="77"/>
      <c r="B70" s="78"/>
      <c r="C70" s="78"/>
      <c r="D70" s="69"/>
      <c r="E70" s="70">
        <f t="shared" si="0"/>
        <v>0</v>
      </c>
      <c r="F70" s="79"/>
      <c r="G70" s="80"/>
      <c r="H70" s="5"/>
      <c r="I70" s="4"/>
      <c r="J70" s="4"/>
      <c r="K70" s="3"/>
      <c r="L70" s="73" t="str">
        <f>IF(OR(G70="",LEN(H70)&lt;$P$10),"",IF(K$86="ja",F70,IF(A70="","",IF(AND(A70&gt;=$P$1,A70&lt;=$K$13),IF(F70&gt;0,IF(SUMIF(A$18:A70,A70,F$18:F70)&gt;P$9,IF(F70&gt;0,IF(SUMIF(A$18:A70,A70,F$18:F70)-F70&gt;R70,"",MIN(ABS(SUMIF(A$18:A70,A70,F$18:F70)-F70-R70),F70)),IF(SUMIF(A$18:A70,A70,F$18:F70)-F69&gt;R70,"",MIN(ABS(SUMIF(A$18:A70,A70,F$18:F70)-F70-R70),F70))),IF(SUMIF(A$18:A69,A70,F$18:F70)&gt;F70,F70,MIN(MAX(ABS(SUMIF(A$18:A69,A70,F$18:F70)-R70),SUMIF(A$18:A69,A70,F$18:F70)-F70),F70))),""),IF(A70&gt;$K$13,"nach DFZR!","vor DFZR!")))))</f>
        <v/>
      </c>
      <c r="M70" s="81"/>
      <c r="N70" s="82">
        <f t="shared" si="1"/>
        <v>0</v>
      </c>
      <c r="O70" s="75"/>
      <c r="P70" s="76">
        <f t="shared" si="3"/>
        <v>0</v>
      </c>
      <c r="Q70" s="76">
        <f t="shared" si="5"/>
        <v>0</v>
      </c>
      <c r="R70" s="76">
        <f t="shared" si="4"/>
        <v>0</v>
      </c>
      <c r="S70" s="66"/>
    </row>
    <row r="71" spans="1:19" ht="12.75">
      <c r="A71" s="77"/>
      <c r="B71" s="78"/>
      <c r="C71" s="78"/>
      <c r="D71" s="69"/>
      <c r="E71" s="70">
        <f t="shared" si="0"/>
        <v>0</v>
      </c>
      <c r="F71" s="79"/>
      <c r="G71" s="80"/>
      <c r="H71" s="5"/>
      <c r="I71" s="4"/>
      <c r="J71" s="4"/>
      <c r="K71" s="3"/>
      <c r="L71" s="73" t="str">
        <f>IF(OR(G71="",LEN(H71)&lt;$P$10),"",IF(K$86="ja",F71,IF(A71="","",IF(AND(A71&gt;=$P$1,A71&lt;=$K$13),IF(F71&gt;0,IF(SUMIF(A$18:A71,A71,F$18:F71)&gt;P$9,IF(F71&gt;0,IF(SUMIF(A$18:A71,A71,F$18:F71)-F71&gt;R71,"",MIN(ABS(SUMIF(A$18:A71,A71,F$18:F71)-F71-R71),F71)),IF(SUMIF(A$18:A71,A71,F$18:F71)-F70&gt;R71,"",MIN(ABS(SUMIF(A$18:A71,A71,F$18:F71)-F71-R71),F71))),IF(SUMIF(A$18:A70,A71,F$18:F71)&gt;F71,F71,MIN(MAX(ABS(SUMIF(A$18:A70,A71,F$18:F71)-R71),SUMIF(A$18:A70,A71,F$18:F71)-F71),F71))),""),IF(A71&gt;$K$13,"nach DFZR!","vor DFZR!")))))</f>
        <v/>
      </c>
      <c r="M71" s="81"/>
      <c r="N71" s="82">
        <f t="shared" si="1"/>
        <v>0</v>
      </c>
      <c r="O71" s="75"/>
      <c r="P71" s="76">
        <f t="shared" si="3"/>
        <v>0</v>
      </c>
      <c r="Q71" s="76">
        <f t="shared" si="5"/>
        <v>0</v>
      </c>
      <c r="R71" s="76">
        <f t="shared" si="4"/>
        <v>0</v>
      </c>
      <c r="S71" s="66"/>
    </row>
    <row r="72" spans="1:19" ht="12.75">
      <c r="A72" s="77"/>
      <c r="B72" s="78"/>
      <c r="C72" s="78"/>
      <c r="D72" s="69"/>
      <c r="E72" s="70">
        <f t="shared" si="0"/>
        <v>0</v>
      </c>
      <c r="F72" s="79"/>
      <c r="G72" s="80"/>
      <c r="H72" s="5"/>
      <c r="I72" s="4"/>
      <c r="J72" s="4"/>
      <c r="K72" s="3"/>
      <c r="L72" s="73" t="str">
        <f>IF(OR(G72="",LEN(H72)&lt;$P$10),"",IF(K$86="ja",F72,IF(A72="","",IF(AND(A72&gt;=$P$1,A72&lt;=$K$13),IF(F72&gt;0,IF(SUMIF(A$18:A72,A72,F$18:F72)&gt;P$9,IF(F72&gt;0,IF(SUMIF(A$18:A72,A72,F$18:F72)-F72&gt;R72,"",MIN(ABS(SUMIF(A$18:A72,A72,F$18:F72)-F72-R72),F72)),IF(SUMIF(A$18:A72,A72,F$18:F72)-F71&gt;R72,"",MIN(ABS(SUMIF(A$18:A72,A72,F$18:F72)-F72-R72),F72))),IF(SUMIF(A$18:A71,A72,F$18:F72)&gt;F72,F72,MIN(MAX(ABS(SUMIF(A$18:A71,A72,F$18:F72)-R72),SUMIF(A$18:A71,A72,F$18:F72)-F72),F72))),""),IF(A72&gt;$K$13,"nach DFZR!","vor DFZR!")))))</f>
        <v/>
      </c>
      <c r="M72" s="81"/>
      <c r="N72" s="82">
        <f t="shared" si="1"/>
        <v>0</v>
      </c>
      <c r="O72" s="75"/>
      <c r="P72" s="76">
        <f t="shared" si="3"/>
        <v>0</v>
      </c>
      <c r="Q72" s="76">
        <f t="shared" si="5"/>
        <v>0</v>
      </c>
      <c r="R72" s="76">
        <f t="shared" si="4"/>
        <v>0</v>
      </c>
      <c r="S72" s="66"/>
    </row>
    <row r="73" spans="1:19" ht="12.75">
      <c r="A73" s="77"/>
      <c r="B73" s="78"/>
      <c r="C73" s="78"/>
      <c r="D73" s="69"/>
      <c r="E73" s="70">
        <f t="shared" si="0"/>
        <v>0</v>
      </c>
      <c r="F73" s="79"/>
      <c r="G73" s="80"/>
      <c r="H73" s="5"/>
      <c r="I73" s="4"/>
      <c r="J73" s="4"/>
      <c r="K73" s="3"/>
      <c r="L73" s="73" t="str">
        <f>IF(OR(G73="",LEN(H73)&lt;$P$10),"",IF(K$86="ja",F73,IF(A73="","",IF(AND(A73&gt;=$P$1,A73&lt;=$K$13),IF(F73&gt;0,IF(SUMIF(A$18:A73,A73,F$18:F73)&gt;P$9,IF(F73&gt;0,IF(SUMIF(A$18:A73,A73,F$18:F73)-F73&gt;R73,"",MIN(ABS(SUMIF(A$18:A73,A73,F$18:F73)-F73-R73),F73)),IF(SUMIF(A$18:A73,A73,F$18:F73)-F72&gt;R73,"",MIN(ABS(SUMIF(A$18:A73,A73,F$18:F73)-F73-R73),F73))),IF(SUMIF(A$18:A72,A73,F$18:F73)&gt;F73,F73,MIN(MAX(ABS(SUMIF(A$18:A72,A73,F$18:F73)-R73),SUMIF(A$18:A72,A73,F$18:F73)-F73),F73))),""),IF(A73&gt;$K$13,"nach DFZR!","vor DFZR!")))))</f>
        <v/>
      </c>
      <c r="M73" s="81"/>
      <c r="N73" s="82">
        <f t="shared" si="1"/>
        <v>0</v>
      </c>
      <c r="O73" s="75"/>
      <c r="P73" s="76">
        <f t="shared" si="3"/>
        <v>0</v>
      </c>
      <c r="Q73" s="76">
        <f t="shared" si="5"/>
        <v>0</v>
      </c>
      <c r="R73" s="76">
        <f t="shared" si="4"/>
        <v>0</v>
      </c>
      <c r="S73" s="66"/>
    </row>
    <row r="74" spans="1:19" ht="12.75">
      <c r="A74" s="77"/>
      <c r="B74" s="78"/>
      <c r="C74" s="78"/>
      <c r="D74" s="69"/>
      <c r="E74" s="70">
        <f t="shared" si="0"/>
        <v>0</v>
      </c>
      <c r="F74" s="79"/>
      <c r="G74" s="80"/>
      <c r="H74" s="5"/>
      <c r="I74" s="4"/>
      <c r="J74" s="4"/>
      <c r="K74" s="3"/>
      <c r="L74" s="73" t="str">
        <f>IF(OR(G74="",LEN(H74)&lt;$P$10),"",IF(K$86="ja",F74,IF(A74="","",IF(AND(A74&gt;=$P$1,A74&lt;=$K$13),IF(F74&gt;0,IF(SUMIF(A$18:A74,A74,F$18:F74)&gt;P$9,IF(F74&gt;0,IF(SUMIF(A$18:A74,A74,F$18:F74)-F74&gt;R74,"",MIN(ABS(SUMIF(A$18:A74,A74,F$18:F74)-F74-R74),F74)),IF(SUMIF(A$18:A74,A74,F$18:F74)-F73&gt;R74,"",MIN(ABS(SUMIF(A$18:A74,A74,F$18:F74)-F74-R74),F74))),IF(SUMIF(A$18:A73,A74,F$18:F74)&gt;F74,F74,MIN(MAX(ABS(SUMIF(A$18:A73,A74,F$18:F74)-R74),SUMIF(A$18:A73,A74,F$18:F74)-F74),F74))),""),IF(A74&gt;$K$13,"nach DFZR!","vor DFZR!")))))</f>
        <v/>
      </c>
      <c r="M74" s="81"/>
      <c r="N74" s="82">
        <f t="shared" si="1"/>
        <v>0</v>
      </c>
      <c r="O74" s="75"/>
      <c r="P74" s="76">
        <f t="shared" si="3"/>
        <v>0</v>
      </c>
      <c r="Q74" s="76">
        <f t="shared" si="5"/>
        <v>0</v>
      </c>
      <c r="R74" s="76">
        <f t="shared" si="4"/>
        <v>0</v>
      </c>
      <c r="S74" s="66"/>
    </row>
    <row r="75" spans="1:19" ht="12.75">
      <c r="A75" s="77"/>
      <c r="B75" s="78"/>
      <c r="C75" s="78"/>
      <c r="D75" s="69"/>
      <c r="E75" s="70">
        <f t="shared" si="0"/>
        <v>0</v>
      </c>
      <c r="F75" s="79"/>
      <c r="G75" s="80"/>
      <c r="H75" s="5"/>
      <c r="I75" s="4"/>
      <c r="J75" s="4"/>
      <c r="K75" s="3"/>
      <c r="L75" s="73" t="str">
        <f>IF(OR(G75="",LEN(H75)&lt;$P$10),"",IF(K$86="ja",F75,IF(A75="","",IF(AND(A75&gt;=$P$1,A75&lt;=$K$13),IF(F75&gt;0,IF(SUMIF(A$18:A75,A75,F$18:F75)&gt;P$9,IF(F75&gt;0,IF(SUMIF(A$18:A75,A75,F$18:F75)-F75&gt;R75,"",MIN(ABS(SUMIF(A$18:A75,A75,F$18:F75)-F75-R75),F75)),IF(SUMIF(A$18:A75,A75,F$18:F75)-F74&gt;R75,"",MIN(ABS(SUMIF(A$18:A75,A75,F$18:F75)-F75-R75),F75))),IF(SUMIF(A$18:A74,A75,F$18:F75)&gt;F75,F75,MIN(MAX(ABS(SUMIF(A$18:A74,A75,F$18:F75)-R75),SUMIF(A$18:A74,A75,F$18:F75)-F75),F75))),""),IF(A75&gt;$K$13,"nach DFZR!","vor DFZR!")))))</f>
        <v/>
      </c>
      <c r="M75" s="81"/>
      <c r="N75" s="82">
        <f t="shared" si="1"/>
        <v>0</v>
      </c>
      <c r="O75" s="75"/>
      <c r="P75" s="76">
        <f t="shared" si="3"/>
        <v>0</v>
      </c>
      <c r="Q75" s="76">
        <f t="shared" si="5"/>
        <v>0</v>
      </c>
      <c r="R75" s="76">
        <f t="shared" si="4"/>
        <v>0</v>
      </c>
      <c r="S75" s="66"/>
    </row>
    <row r="76" spans="1:19" ht="12.75">
      <c r="A76" s="77"/>
      <c r="B76" s="78"/>
      <c r="C76" s="78"/>
      <c r="D76" s="69"/>
      <c r="E76" s="70">
        <f t="shared" si="0"/>
        <v>0</v>
      </c>
      <c r="F76" s="79"/>
      <c r="G76" s="80"/>
      <c r="H76" s="5"/>
      <c r="I76" s="4"/>
      <c r="J76" s="4"/>
      <c r="K76" s="3"/>
      <c r="L76" s="73" t="str">
        <f>IF(OR(G76="",LEN(H76)&lt;$P$10),"",IF(K$86="ja",F76,IF(A76="","",IF(AND(A76&gt;=$P$1,A76&lt;=$K$13),IF(F76&gt;0,IF(SUMIF(A$18:A76,A76,F$18:F76)&gt;P$9,IF(F76&gt;0,IF(SUMIF(A$18:A76,A76,F$18:F76)-F76&gt;R76,"",MIN(ABS(SUMIF(A$18:A76,A76,F$18:F76)-F76-R76),F76)),IF(SUMIF(A$18:A76,A76,F$18:F76)-F75&gt;R76,"",MIN(ABS(SUMIF(A$18:A76,A76,F$18:F76)-F76-R76),F76))),IF(SUMIF(A$18:A75,A76,F$18:F76)&gt;F76,F76,MIN(MAX(ABS(SUMIF(A$18:A75,A76,F$18:F76)-R76),SUMIF(A$18:A75,A76,F$18:F76)-F76),F76))),""),IF(A76&gt;$K$13,"nach DFZR!","vor DFZR!")))))</f>
        <v/>
      </c>
      <c r="M76" s="81"/>
      <c r="N76" s="82">
        <f t="shared" si="1"/>
        <v>0</v>
      </c>
      <c r="O76" s="75"/>
      <c r="P76" s="76">
        <f t="shared" si="3"/>
        <v>0</v>
      </c>
      <c r="Q76" s="76">
        <f t="shared" si="5"/>
        <v>0</v>
      </c>
      <c r="R76" s="76">
        <f t="shared" si="4"/>
        <v>0</v>
      </c>
      <c r="S76" s="66"/>
    </row>
    <row r="77" spans="1:19" ht="12.75">
      <c r="A77" s="77"/>
      <c r="B77" s="78"/>
      <c r="C77" s="78"/>
      <c r="D77" s="69"/>
      <c r="E77" s="70">
        <f t="shared" si="0"/>
        <v>0</v>
      </c>
      <c r="F77" s="79"/>
      <c r="G77" s="80"/>
      <c r="H77" s="5"/>
      <c r="I77" s="4"/>
      <c r="J77" s="4"/>
      <c r="K77" s="3"/>
      <c r="L77" s="73" t="str">
        <f>IF(OR(G77="",LEN(H77)&lt;$P$10),"",IF(K$86="ja",F77,IF(A77="","",IF(AND(A77&gt;=$P$1,A77&lt;=$K$13),IF(F77&gt;0,IF(SUMIF(A$18:A77,A77,F$18:F77)&gt;P$9,IF(F77&gt;0,IF(SUMIF(A$18:A77,A77,F$18:F77)-F77&gt;R77,"",MIN(ABS(SUMIF(A$18:A77,A77,F$18:F77)-F77-R77),F77)),IF(SUMIF(A$18:A77,A77,F$18:F77)-F76&gt;R77,"",MIN(ABS(SUMIF(A$18:A77,A77,F$18:F77)-F77-R77),F77))),IF(SUMIF(A$18:A76,A77,F$18:F77)&gt;F77,F77,MIN(MAX(ABS(SUMIF(A$18:A76,A77,F$18:F77)-R77),SUMIF(A$18:A76,A77,F$18:F77)-F77),F77))),""),IF(A77&gt;$K$13,"nach DFZR!","vor DFZR!")))))</f>
        <v/>
      </c>
      <c r="M77" s="81"/>
      <c r="N77" s="82">
        <f t="shared" si="1"/>
        <v>0</v>
      </c>
      <c r="O77" s="75"/>
      <c r="P77" s="76">
        <f t="shared" si="3"/>
        <v>0</v>
      </c>
      <c r="Q77" s="76">
        <f t="shared" si="5"/>
        <v>0</v>
      </c>
      <c r="R77" s="76">
        <f t="shared" si="4"/>
        <v>0</v>
      </c>
      <c r="S77" s="66"/>
    </row>
    <row r="78" spans="1:19" ht="12.75">
      <c r="A78" s="77"/>
      <c r="B78" s="78"/>
      <c r="C78" s="78"/>
      <c r="D78" s="69"/>
      <c r="E78" s="70">
        <f t="shared" si="0"/>
        <v>0</v>
      </c>
      <c r="F78" s="79"/>
      <c r="G78" s="80"/>
      <c r="H78" s="5"/>
      <c r="I78" s="4"/>
      <c r="J78" s="4"/>
      <c r="K78" s="3"/>
      <c r="L78" s="73" t="str">
        <f>IF(OR(G78="",LEN(H78)&lt;$P$10),"",IF(K$86="ja",F78,IF(A78="","",IF(AND(A78&gt;=$P$1,A78&lt;=$K$13),IF(F78&gt;0,IF(SUMIF(A$18:A78,A78,F$18:F78)&gt;P$9,IF(F78&gt;0,IF(SUMIF(A$18:A78,A78,F$18:F78)-F78&gt;R78,"",MIN(ABS(SUMIF(A$18:A78,A78,F$18:F78)-F78-R78),F78)),IF(SUMIF(A$18:A78,A78,F$18:F78)-F77&gt;R78,"",MIN(ABS(SUMIF(A$18:A78,A78,F$18:F78)-F78-R78),F78))),IF(SUMIF(A$18:A77,A78,F$18:F78)&gt;F78,F78,MIN(MAX(ABS(SUMIF(A$18:A77,A78,F$18:F78)-R78),SUMIF(A$18:A77,A78,F$18:F78)-F78),F78))),""),IF(A78&gt;$K$13,"nach DFZR!","vor DFZR!")))))</f>
        <v/>
      </c>
      <c r="M78" s="81"/>
      <c r="N78" s="82">
        <f t="shared" si="1"/>
        <v>0</v>
      </c>
      <c r="O78" s="75"/>
      <c r="P78" s="76">
        <f t="shared" si="3"/>
        <v>0</v>
      </c>
      <c r="Q78" s="76">
        <f t="shared" si="5"/>
        <v>0</v>
      </c>
      <c r="R78" s="76">
        <f t="shared" si="4"/>
        <v>0</v>
      </c>
      <c r="S78" s="66"/>
    </row>
    <row r="79" spans="1:19" ht="12.75">
      <c r="A79" s="77"/>
      <c r="B79" s="78"/>
      <c r="C79" s="78"/>
      <c r="D79" s="69"/>
      <c r="E79" s="70">
        <f t="shared" si="0"/>
        <v>0</v>
      </c>
      <c r="F79" s="79"/>
      <c r="G79" s="80"/>
      <c r="H79" s="5"/>
      <c r="I79" s="4"/>
      <c r="J79" s="4"/>
      <c r="K79" s="3"/>
      <c r="L79" s="73" t="str">
        <f>IF(OR(G79="",LEN(H79)&lt;$P$10),"",IF(K$86="ja",F79,IF(A79="","",IF(AND(A79&gt;=$P$1,A79&lt;=$K$13),IF(F79&gt;0,IF(SUMIF(A$18:A79,A79,F$18:F79)&gt;P$9,IF(F79&gt;0,IF(SUMIF(A$18:A79,A79,F$18:F79)-F79&gt;R79,"",MIN(ABS(SUMIF(A$18:A79,A79,F$18:F79)-F79-R79),F79)),IF(SUMIF(A$18:A79,A79,F$18:F79)-F78&gt;R79,"",MIN(ABS(SUMIF(A$18:A79,A79,F$18:F79)-F79-R79),F79))),IF(SUMIF(A$18:A78,A79,F$18:F79)&gt;F79,F79,MIN(MAX(ABS(SUMIF(A$18:A78,A79,F$18:F79)-R79),SUMIF(A$18:A78,A79,F$18:F79)-F79),F79))),""),IF(A79&gt;$K$13,"nach DFZR!","vor DFZR!")))))</f>
        <v/>
      </c>
      <c r="M79" s="81"/>
      <c r="N79" s="82">
        <f t="shared" si="1"/>
        <v>0</v>
      </c>
      <c r="O79" s="75"/>
      <c r="P79" s="76">
        <f t="shared" si="3"/>
        <v>0</v>
      </c>
      <c r="Q79" s="76">
        <f t="shared" si="5"/>
        <v>0</v>
      </c>
      <c r="R79" s="76">
        <f t="shared" si="4"/>
        <v>0</v>
      </c>
      <c r="S79" s="66"/>
    </row>
    <row r="80" spans="1:19" ht="12.75">
      <c r="A80" s="77"/>
      <c r="B80" s="78"/>
      <c r="C80" s="78"/>
      <c r="D80" s="69"/>
      <c r="E80" s="70">
        <f t="shared" si="0"/>
        <v>0</v>
      </c>
      <c r="F80" s="79"/>
      <c r="G80" s="80"/>
      <c r="H80" s="5"/>
      <c r="I80" s="4"/>
      <c r="J80" s="4"/>
      <c r="K80" s="3"/>
      <c r="L80" s="73" t="str">
        <f>IF(OR(G80="",LEN(H80)&lt;$P$10),"",IF(K$86="ja",F80,IF(A80="","",IF(AND(A80&gt;=$P$1,A80&lt;=$K$13),IF(F80&gt;0,IF(SUMIF(A$18:A80,A80,F$18:F80)&gt;P$9,IF(F80&gt;0,IF(SUMIF(A$18:A80,A80,F$18:F80)-F80&gt;R80,"",MIN(ABS(SUMIF(A$18:A80,A80,F$18:F80)-F80-R80),F80)),IF(SUMIF(A$18:A80,A80,F$18:F80)-F79&gt;R80,"",MIN(ABS(SUMIF(A$18:A80,A80,F$18:F80)-F80-R80),F80))),IF(SUMIF(A$18:A79,A80,F$18:F80)&gt;F80,F80,MIN(MAX(ABS(SUMIF(A$18:A79,A80,F$18:F80)-R80),SUMIF(A$18:A79,A80,F$18:F80)-F80),F80))),""),IF(A80&gt;$K$13,"nach DFZR!","vor DFZR!")))))</f>
        <v/>
      </c>
      <c r="M80" s="81"/>
      <c r="N80" s="82">
        <f t="shared" si="1"/>
        <v>0</v>
      </c>
      <c r="O80" s="75"/>
      <c r="P80" s="76">
        <f t="shared" si="3"/>
        <v>0</v>
      </c>
      <c r="Q80" s="76">
        <f t="shared" si="5"/>
        <v>0</v>
      </c>
      <c r="R80" s="76">
        <f t="shared" si="4"/>
        <v>0</v>
      </c>
      <c r="S80" s="66"/>
    </row>
    <row r="81" spans="1:19" ht="12.75" customHeight="1" thickBot="1">
      <c r="A81" s="83"/>
      <c r="B81" s="84"/>
      <c r="C81" s="84"/>
      <c r="D81" s="118" t="s">
        <v>19</v>
      </c>
      <c r="E81" s="119">
        <f>SUM(E18:E80)</f>
        <v>0</v>
      </c>
      <c r="F81" s="119">
        <f>SUM(F18:F80)</f>
        <v>0</v>
      </c>
      <c r="G81" s="118"/>
      <c r="H81" s="118"/>
      <c r="I81" s="118"/>
      <c r="J81" s="118"/>
      <c r="K81" s="120"/>
      <c r="L81" s="121">
        <f>SUM(L18:L80)</f>
        <v>0</v>
      </c>
      <c r="M81" s="122">
        <f>SUM(M18:M80)</f>
        <v>0</v>
      </c>
      <c r="N81" s="123">
        <f>SUM(N18:N80)</f>
        <v>0</v>
      </c>
      <c r="O81" s="297" t="s">
        <v>20</v>
      </c>
      <c r="P81" s="66"/>
      <c r="Q81" s="66"/>
      <c r="R81" s="66"/>
      <c r="S81" s="66"/>
    </row>
    <row r="82" spans="1:19" ht="14.25" thickTop="1" thickBot="1">
      <c r="A82" s="85"/>
      <c r="B82" s="86"/>
      <c r="C82" s="86"/>
      <c r="D82" s="86"/>
      <c r="E82" s="86"/>
      <c r="F82" s="86"/>
      <c r="G82" s="86"/>
      <c r="H82" s="86"/>
      <c r="I82" s="86"/>
      <c r="J82" s="86"/>
      <c r="K82" s="87"/>
      <c r="L82" s="85"/>
      <c r="M82" s="86"/>
      <c r="N82" s="86"/>
      <c r="O82" s="298"/>
      <c r="P82" s="43"/>
      <c r="Q82" s="43"/>
      <c r="R82" s="43"/>
      <c r="S82" s="43"/>
    </row>
    <row r="83" spans="1:19" ht="12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Q83" s="43"/>
      <c r="R83" s="43"/>
      <c r="S83" s="43"/>
    </row>
    <row r="84" spans="1:19" ht="14.25" customHeight="1">
      <c r="A84" s="88" t="s">
        <v>45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Q84" s="43"/>
      <c r="R84" s="43"/>
      <c r="S84" s="43"/>
    </row>
    <row r="85" spans="1:19" ht="14.25" customHeight="1">
      <c r="A85" s="299" t="s">
        <v>21</v>
      </c>
      <c r="B85" s="299"/>
      <c r="C85" s="299"/>
      <c r="D85" s="299"/>
      <c r="E85" s="299"/>
      <c r="F85" s="299"/>
      <c r="G85" s="299"/>
      <c r="H85" s="299"/>
      <c r="I85" s="299"/>
      <c r="J85" s="299"/>
      <c r="K85" s="299"/>
      <c r="L85" s="27"/>
      <c r="M85" s="27"/>
      <c r="N85" s="27"/>
      <c r="O85" s="27"/>
      <c r="P85" s="89"/>
      <c r="Q85" s="43"/>
      <c r="R85" s="43"/>
      <c r="S85" s="43"/>
    </row>
    <row r="86" spans="1:19" ht="12.75">
      <c r="A86" s="27"/>
      <c r="B86" s="90"/>
      <c r="C86" s="90"/>
      <c r="D86" s="91"/>
      <c r="E86" s="91"/>
      <c r="F86" s="91"/>
      <c r="G86" s="27"/>
      <c r="H86" s="92"/>
      <c r="I86" s="91"/>
      <c r="J86" s="46" t="str">
        <f>"MitarbeiterIn von Kürzung auf maximal "&amp;$P$6&amp;",00 anrechenbare Projektstunden/Tag ausgenommen (Ja/Nein):"</f>
        <v>MitarbeiterIn von Kürzung auf maximal 12,00 anrechenbare Projektstunden/Tag ausgenommen (Ja/Nein):</v>
      </c>
      <c r="K86" s="320"/>
      <c r="L86" s="27"/>
      <c r="M86" s="27"/>
      <c r="N86" s="27"/>
      <c r="O86" s="27"/>
      <c r="P86" s="89"/>
      <c r="Q86" s="43"/>
      <c r="R86" s="43"/>
      <c r="S86" s="43"/>
    </row>
    <row r="87" spans="1:19" ht="12.75" customHeight="1">
      <c r="A87" s="27"/>
      <c r="B87" s="90"/>
      <c r="C87" s="90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89"/>
      <c r="Q87" s="43"/>
      <c r="R87" s="43"/>
      <c r="S87" s="43"/>
    </row>
    <row r="88" spans="1:19" ht="12.75">
      <c r="A88" s="27"/>
      <c r="B88" s="90"/>
      <c r="C88" s="90"/>
      <c r="D88" s="27"/>
      <c r="E88" s="27"/>
      <c r="F88" s="27"/>
      <c r="G88" s="27"/>
      <c r="H88" s="27"/>
      <c r="I88" s="27"/>
      <c r="J88" s="46" t="s">
        <v>106</v>
      </c>
      <c r="K88" s="320"/>
      <c r="L88" s="27"/>
      <c r="M88" s="27"/>
      <c r="N88" s="27"/>
      <c r="O88" s="27"/>
      <c r="P88" s="42"/>
      <c r="Q88" s="43"/>
      <c r="R88" s="43"/>
      <c r="S88" s="43"/>
    </row>
    <row r="89" spans="1:19" ht="12.75">
      <c r="A89" s="27"/>
      <c r="B89" s="90"/>
      <c r="C89" s="90"/>
      <c r="D89" s="27"/>
      <c r="E89" s="27"/>
      <c r="F89" s="27"/>
      <c r="G89" s="27"/>
      <c r="H89" s="27"/>
      <c r="I89" s="27"/>
      <c r="J89" s="27"/>
      <c r="K89" s="321" t="str">
        <f>IF(K88="Ja","ACHTUNG: In dem Fall sind die entsprechenden Stundenaufzeichnungen zu diesen Projekten gesondert an die SFG zu übermitteln!!","")</f>
        <v/>
      </c>
      <c r="L89" s="27"/>
      <c r="M89" s="27"/>
      <c r="N89" s="27"/>
      <c r="O89" s="27"/>
      <c r="P89" s="42"/>
      <c r="Q89" s="43"/>
      <c r="R89" s="43"/>
      <c r="S89" s="43"/>
    </row>
    <row r="90" spans="1:19" ht="12.75">
      <c r="A90" s="27"/>
      <c r="B90" s="90"/>
      <c r="C90" s="90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42"/>
      <c r="Q90" s="43"/>
      <c r="R90" s="43"/>
      <c r="S90" s="43"/>
    </row>
    <row r="91" spans="1:19" ht="12.75">
      <c r="A91" s="49" t="s">
        <v>42</v>
      </c>
      <c r="B91" s="90"/>
      <c r="C91" s="90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42"/>
      <c r="Q91" s="43"/>
      <c r="R91" s="43"/>
      <c r="S91" s="43"/>
    </row>
    <row r="92" spans="1:19" ht="12.75">
      <c r="A92" s="27"/>
      <c r="B92" s="90"/>
      <c r="C92" s="90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Q92" s="43"/>
      <c r="R92" s="43"/>
      <c r="S92" s="43"/>
    </row>
    <row r="93" spans="1:19" ht="12.75">
      <c r="A93" s="27"/>
      <c r="B93" s="90"/>
      <c r="C93" s="90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93"/>
      <c r="Q93" s="94"/>
      <c r="R93" s="43"/>
      <c r="S93" s="43"/>
    </row>
    <row r="94" spans="1:19" ht="14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95"/>
      <c r="P94" s="89"/>
      <c r="Q94" s="43"/>
      <c r="R94" s="43"/>
      <c r="S94" s="43"/>
    </row>
    <row r="95" spans="1:19" ht="12.7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27"/>
      <c r="M95" s="27"/>
      <c r="N95" s="27"/>
      <c r="O95" s="27"/>
      <c r="P95" s="89"/>
      <c r="Q95" s="94"/>
      <c r="R95" s="43"/>
      <c r="S95" s="43"/>
    </row>
    <row r="96" spans="1:19" ht="12.7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27"/>
      <c r="M96" s="27"/>
      <c r="N96" s="27"/>
      <c r="O96" s="27"/>
      <c r="Q96" s="43"/>
      <c r="R96" s="43"/>
      <c r="S96" s="43"/>
    </row>
    <row r="97" spans="1:19" ht="12.7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27"/>
      <c r="M97" s="27"/>
      <c r="N97" s="27"/>
      <c r="O97" s="27"/>
      <c r="Q97" s="43"/>
      <c r="R97" s="43"/>
      <c r="S97" s="43"/>
    </row>
    <row r="98" spans="1:19" ht="12.75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27"/>
      <c r="M98" s="27"/>
      <c r="N98" s="27"/>
      <c r="O98" s="27"/>
      <c r="Q98" s="43"/>
      <c r="R98" s="43"/>
      <c r="S98" s="43"/>
    </row>
    <row r="99" spans="1:19" ht="12.75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27"/>
      <c r="M99" s="27"/>
      <c r="N99" s="27"/>
      <c r="O99" s="27"/>
      <c r="Q99" s="43"/>
      <c r="R99" s="43"/>
      <c r="S99" s="43"/>
    </row>
    <row r="100" spans="1:19" ht="12.7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Q100" s="43"/>
      <c r="R100" s="43"/>
      <c r="S100" s="43"/>
    </row>
    <row r="101" spans="1:19" ht="12.7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Q101" s="43"/>
      <c r="R101" s="43"/>
      <c r="S101" s="43"/>
    </row>
    <row r="102" spans="1:19" ht="12.75">
      <c r="A102" s="27"/>
      <c r="B102" s="27"/>
      <c r="C102" s="27"/>
      <c r="D102" s="27"/>
      <c r="E102" s="27"/>
      <c r="F102" s="27"/>
      <c r="G102" s="27"/>
      <c r="H102" s="97"/>
      <c r="I102" s="98"/>
      <c r="J102" s="98"/>
      <c r="K102" s="98"/>
      <c r="L102" s="27"/>
      <c r="M102" s="27"/>
      <c r="N102" s="27"/>
      <c r="O102" s="27"/>
      <c r="Q102" s="43"/>
      <c r="R102" s="43"/>
      <c r="S102" s="43"/>
    </row>
    <row r="103" spans="1:19" ht="12.75">
      <c r="A103" s="90" t="str">
        <f>IF(F16="","Nicht benötigte Zeilen können nur mittels Verstellen der Zeilenhöhe ausgeblendet werden!!","")</f>
        <v>Nicht benötigte Zeilen können nur mittels Verstellen der Zeilenhöhe ausgeblendet werden!!</v>
      </c>
      <c r="B103" s="27"/>
      <c r="C103" s="27"/>
      <c r="D103" s="27"/>
      <c r="E103" s="27"/>
      <c r="F103" s="27"/>
      <c r="G103" s="27"/>
      <c r="H103" s="97"/>
      <c r="I103" s="301" t="s">
        <v>22</v>
      </c>
      <c r="J103" s="301"/>
      <c r="K103" s="301"/>
      <c r="L103" s="99"/>
      <c r="M103" s="99"/>
      <c r="N103" s="99"/>
      <c r="O103" s="99"/>
      <c r="Q103" s="43"/>
      <c r="R103" s="43"/>
      <c r="S103" s="43"/>
    </row>
    <row r="104" spans="1:19" ht="12.75">
      <c r="A104" s="27"/>
      <c r="B104" s="27"/>
      <c r="C104" s="27"/>
      <c r="D104" s="27"/>
      <c r="E104" s="27"/>
      <c r="F104" s="27"/>
      <c r="G104" s="27"/>
      <c r="H104" s="98"/>
      <c r="I104" s="24"/>
      <c r="J104" s="24"/>
      <c r="K104" s="24"/>
      <c r="L104" s="27"/>
      <c r="M104" s="27"/>
      <c r="N104" s="27"/>
      <c r="O104" s="27"/>
      <c r="Q104" s="43"/>
      <c r="R104" s="43"/>
      <c r="S104" s="43"/>
    </row>
    <row r="105" spans="1:19" ht="27.75" customHeight="1">
      <c r="A105" s="100"/>
      <c r="B105" s="100"/>
      <c r="C105" s="100"/>
      <c r="D105" s="100"/>
      <c r="E105" s="100"/>
      <c r="F105" s="100"/>
      <c r="G105" s="300" t="s">
        <v>101</v>
      </c>
      <c r="H105" s="300"/>
      <c r="I105" s="300"/>
      <c r="J105" s="99"/>
      <c r="K105" s="99"/>
      <c r="L105" s="27"/>
      <c r="M105" s="27"/>
      <c r="N105" s="27"/>
      <c r="O105" s="27"/>
      <c r="P105" s="101"/>
      <c r="Q105" s="101"/>
      <c r="R105" s="102"/>
      <c r="S105" s="102"/>
    </row>
    <row r="106" spans="1:19" ht="12.75">
      <c r="A106" s="27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27"/>
      <c r="R106" s="102"/>
      <c r="S106" s="102"/>
    </row>
    <row r="107" spans="1:19" ht="12.75">
      <c r="A107" s="27"/>
      <c r="B107" s="104"/>
      <c r="C107" s="104"/>
      <c r="D107" s="104"/>
      <c r="E107" s="104"/>
      <c r="F107" s="104"/>
      <c r="G107" s="27"/>
      <c r="H107" s="104"/>
      <c r="I107" s="104"/>
      <c r="J107" s="104"/>
      <c r="K107" s="104"/>
      <c r="L107" s="104"/>
      <c r="M107" s="104"/>
      <c r="N107" s="104"/>
      <c r="O107" s="27"/>
      <c r="R107" s="102"/>
      <c r="S107" s="102"/>
    </row>
    <row r="108" spans="1:19" ht="12.75">
      <c r="A108" s="27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27"/>
      <c r="R108" s="102"/>
      <c r="S108" s="102"/>
    </row>
    <row r="109" spans="1:19" ht="12.7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Q109" s="102"/>
      <c r="R109" s="102"/>
      <c r="S109" s="102"/>
    </row>
    <row r="110" spans="1:15" ht="12.7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</row>
    <row r="111" spans="1:15" ht="12.7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</row>
    <row r="112" spans="1:15" ht="12.7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</row>
    <row r="113" spans="1:15" ht="12.7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</row>
    <row r="114" spans="1:15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</row>
    <row r="115" spans="1:15" ht="12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</row>
    <row r="116" spans="1:15" ht="12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</row>
    <row r="117" spans="1:15" ht="12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</row>
    <row r="118" spans="1:15" ht="12.7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</row>
    <row r="119" spans="1:15" ht="12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</row>
    <row r="120" spans="1:15" ht="12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</row>
    <row r="121" spans="1:15" ht="12.7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1:15" ht="12.75">
      <c r="A122" s="27"/>
      <c r="B122" s="27"/>
      <c r="C122" s="27"/>
      <c r="D122" s="27"/>
      <c r="E122" s="27"/>
      <c r="F122" s="27"/>
      <c r="G122" s="104"/>
      <c r="H122" s="27"/>
      <c r="I122" s="27"/>
      <c r="J122" s="27"/>
      <c r="K122" s="27"/>
      <c r="L122" s="27"/>
      <c r="M122" s="27"/>
      <c r="N122" s="27"/>
      <c r="O122" s="27"/>
    </row>
    <row r="123" spans="1:15" ht="12.7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1:15" ht="12.7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</row>
    <row r="125" spans="1:15" ht="12.7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</row>
    <row r="126" spans="1:15" ht="12.7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</row>
    <row r="127" spans="1:15" ht="12.7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</row>
    <row r="128" spans="1:15" ht="12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</row>
    <row r="129" spans="1:15" ht="12.7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</row>
    <row r="130" spans="1:15" ht="12.7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</row>
    <row r="131" spans="1:15" ht="12.7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</row>
    <row r="132" spans="1:15" ht="12.7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</row>
    <row r="133" spans="1:15" ht="12.7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1:15" ht="12.7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</row>
    <row r="135" spans="1:15" ht="12.7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</row>
    <row r="136" spans="1:15" ht="12.7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1:15" ht="12.7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</row>
    <row r="138" spans="1:15" ht="12.7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</row>
    <row r="139" spans="1:15" ht="12.7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</row>
    <row r="140" spans="1:15" ht="12.7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</row>
    <row r="141" spans="1:15" ht="12.7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</row>
    <row r="142" spans="1:15" ht="12.7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</row>
    <row r="143" spans="1:15" ht="12.7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</row>
    <row r="144" spans="1:15" ht="12.7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</row>
    <row r="145" spans="1:15" ht="12.7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</row>
    <row r="146" spans="1:15" ht="12.7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</row>
    <row r="147" spans="1:15" ht="12.7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</row>
    <row r="148" spans="1:15" ht="12.7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</row>
    <row r="149" spans="1:15" ht="12.7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</row>
    <row r="150" spans="1:15" ht="12.7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</row>
    <row r="151" spans="1:15" ht="12.7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</row>
    <row r="152" spans="1:15" ht="12.7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</row>
    <row r="153" spans="1:15" ht="12.7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</row>
    <row r="154" spans="1:15" ht="12.7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</row>
    <row r="155" spans="1:15" ht="12.7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</row>
    <row r="156" spans="1:15" ht="12.7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</row>
    <row r="157" spans="1:15" ht="12.7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</row>
    <row r="158" spans="1:15" ht="12.7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</row>
    <row r="159" spans="1:15" ht="12.7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</row>
    <row r="160" spans="1:15" ht="12.7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</row>
    <row r="161" spans="1:15" ht="12.7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</row>
    <row r="162" spans="1:15" ht="12.7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pans="1:15" ht="12.7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1:15" ht="12.7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</row>
    <row r="165" spans="1:15" ht="12.7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</row>
    <row r="166" spans="1:15" ht="12.7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</row>
    <row r="167" spans="1:15" ht="12.7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</row>
    <row r="168" spans="1:15" ht="12.7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</row>
    <row r="169" spans="1:15" ht="12.7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</row>
    <row r="170" spans="1:15" ht="12.7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</row>
    <row r="171" spans="1:15" ht="12.7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</row>
    <row r="172" spans="1:15" ht="12.7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</row>
    <row r="173" spans="1:15" ht="12.7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5" ht="12.7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5" ht="12.7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ht="12.7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1:15" ht="12.7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1:15" ht="12.7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1:15" ht="12.7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</row>
    <row r="180" spans="1:15" ht="12.7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</row>
    <row r="181" spans="1:15" ht="12.7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</row>
    <row r="182" spans="1:15" ht="12.7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</row>
    <row r="183" spans="1:15" ht="12.7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</row>
    <row r="184" spans="1:15" ht="12.7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</row>
    <row r="185" spans="1:15" ht="12.7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</row>
    <row r="186" spans="1:15" ht="12.7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</row>
    <row r="187" spans="1:15" ht="12.7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</row>
    <row r="188" spans="1:15" ht="12.7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</row>
    <row r="189" spans="1:15" ht="12.7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</row>
    <row r="190" spans="1:15" ht="12.7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</row>
    <row r="191" spans="1:15" ht="12.7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</row>
    <row r="192" spans="1:15" ht="12.7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</row>
    <row r="193" spans="1:15" ht="12.7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</row>
    <row r="194" spans="1:15" ht="12.7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</row>
    <row r="195" spans="1:15" ht="12.7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</row>
    <row r="196" spans="1:15" ht="12.7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</row>
    <row r="197" spans="1:15" ht="12.7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</row>
    <row r="198" spans="1:15" ht="12.7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</row>
    <row r="199" spans="1:15" ht="12.7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</row>
    <row r="200" spans="1:15" ht="12.7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</row>
    <row r="201" spans="1:15" ht="12.7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</row>
    <row r="202" spans="1:15" ht="12.7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</row>
    <row r="203" spans="1:15" ht="12.7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</row>
    <row r="204" spans="1:15" ht="12.7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</row>
    <row r="205" spans="1:15" ht="12.7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</row>
    <row r="206" spans="1:15" ht="12.7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</row>
    <row r="207" spans="1:15" ht="12.7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</row>
    <row r="208" spans="1:15" ht="12.7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</row>
    <row r="209" spans="1:15" ht="12.7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</row>
    <row r="210" spans="1:15" ht="12.7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</row>
    <row r="211" spans="1:15" ht="12.7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</row>
    <row r="212" spans="1:15" ht="12.7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</row>
    <row r="213" spans="1:15" ht="12.7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</row>
    <row r="214" spans="1:15" ht="12.7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</row>
    <row r="215" spans="1:15" ht="12.7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</row>
    <row r="216" spans="1:15" ht="12.7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</row>
    <row r="217" spans="1:15" ht="12.7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</row>
    <row r="218" spans="1:15" ht="12.7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</row>
    <row r="219" spans="1:15" ht="12.7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</row>
    <row r="220" spans="1:15" ht="12.7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</row>
    <row r="221" spans="1:15" ht="12.7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</row>
    <row r="222" spans="1:15" ht="12.7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</row>
    <row r="223" spans="1:15" ht="12.7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</row>
    <row r="224" spans="1:15" ht="12.7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</row>
    <row r="225" spans="1:15" ht="12.7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</row>
    <row r="226" spans="1:15" ht="12.7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</row>
    <row r="227" spans="1:15" ht="12.7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</row>
    <row r="228" spans="1:15" ht="12.7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</row>
    <row r="229" spans="1:15" ht="12.7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</row>
    <row r="230" spans="1:15" ht="12.7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</row>
    <row r="231" spans="1:15" ht="12.7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</row>
    <row r="232" spans="1:15" ht="12.7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</row>
    <row r="233" spans="1:15" ht="12.7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</row>
    <row r="234" spans="1:15" ht="12.7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</row>
    <row r="235" spans="1:15" ht="12.7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</row>
    <row r="236" spans="1:15" ht="12.7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</row>
    <row r="237" spans="1:15" ht="12.7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</row>
    <row r="238" spans="1:15" ht="12.7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</row>
    <row r="239" spans="1:15" ht="12.7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</row>
    <row r="240" spans="1:15" ht="12.7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</row>
    <row r="241" spans="1:15" ht="12.7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</row>
    <row r="242" spans="1:15" ht="12.7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</row>
    <row r="243" spans="1:15" ht="12.7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</row>
    <row r="244" spans="1:15" ht="12.7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</row>
    <row r="245" spans="1:15" ht="12.7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</row>
    <row r="246" spans="1:15" ht="12.7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</row>
    <row r="247" spans="1:15" ht="12.7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</row>
    <row r="248" spans="1:15" ht="12.7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</row>
    <row r="249" spans="1:15" ht="12.7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</row>
    <row r="250" spans="1:15" ht="12.7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</row>
    <row r="251" spans="1:15" ht="12.7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</row>
    <row r="252" spans="1:15" ht="12.7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</row>
    <row r="253" spans="1:15" ht="12.7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</row>
    <row r="254" spans="1:15" ht="12.7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</row>
    <row r="255" spans="1:15" ht="12.7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</row>
    <row r="256" spans="1:15" ht="12.7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</row>
    <row r="257" spans="1:15" ht="12.7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</row>
    <row r="258" spans="1:15" ht="12.7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</row>
    <row r="259" spans="1:15" ht="12.7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</row>
    <row r="260" spans="1:15" ht="12.7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</row>
    <row r="261" spans="1:15" ht="12.7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</row>
    <row r="262" spans="1:15" ht="12.7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</row>
    <row r="263" spans="1:15" ht="12.7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</row>
    <row r="264" spans="1:15" ht="12.7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</row>
    <row r="265" spans="1:15" ht="12.7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</row>
    <row r="266" spans="1:15" ht="12.7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</row>
    <row r="267" spans="1:15" ht="12.7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</row>
    <row r="268" spans="1:15" ht="12.7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</row>
    <row r="269" spans="1:15" ht="12.7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</row>
    <row r="270" spans="1:15" ht="12.7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</row>
    <row r="271" spans="1:15" ht="12.7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</row>
    <row r="272" spans="1:15" ht="12.7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</row>
    <row r="273" spans="1:15" ht="12.7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</row>
    <row r="274" spans="1:15" ht="12.7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</row>
  </sheetData>
  <sheetProtection algorithmName="SHA-512" hashValue="8Dw1D+2uQTPiZBiYODNR6+sHx6qO0ivl7an24260fESUO8Rt2EqctmYzip0pg5JSkJnniZwwZHA/PQ30E9RshQ==" saltValue="eK76dQuzOI/5bsSPCeHOZg==" spinCount="100000" sheet="1" formatRows="0" selectLockedCells="1" sort="0" autoFilter="0"/>
  <autoFilter ref="A17:O82">
    <filterColumn colId="7" showButton="0"/>
    <filterColumn colId="8" showButton="0"/>
    <filterColumn colId="9" showButton="0"/>
  </autoFilter>
  <mergeCells count="74">
    <mergeCell ref="G105:I105"/>
    <mergeCell ref="I103:K103"/>
    <mergeCell ref="H77:K77"/>
    <mergeCell ref="H78:K78"/>
    <mergeCell ref="H79:K79"/>
    <mergeCell ref="H80:K80"/>
    <mergeCell ref="O81:O82"/>
    <mergeCell ref="A85:K85"/>
    <mergeCell ref="H71:K71"/>
    <mergeCell ref="H72:K72"/>
    <mergeCell ref="H73:K73"/>
    <mergeCell ref="H74:K74"/>
    <mergeCell ref="H75:K75"/>
    <mergeCell ref="H76:K76"/>
    <mergeCell ref="H70:K70"/>
    <mergeCell ref="H59:K59"/>
    <mergeCell ref="H60:K60"/>
    <mergeCell ref="H61:K61"/>
    <mergeCell ref="H62:K62"/>
    <mergeCell ref="H63:K63"/>
    <mergeCell ref="H64:K64"/>
    <mergeCell ref="H65:K65"/>
    <mergeCell ref="H66:K66"/>
    <mergeCell ref="H67:K67"/>
    <mergeCell ref="H68:K68"/>
    <mergeCell ref="H69:K69"/>
    <mergeCell ref="H58:K58"/>
    <mergeCell ref="H47:K47"/>
    <mergeCell ref="H48:K48"/>
    <mergeCell ref="H49:K49"/>
    <mergeCell ref="H50:K50"/>
    <mergeCell ref="H51:K51"/>
    <mergeCell ref="H52:K52"/>
    <mergeCell ref="H53:K53"/>
    <mergeCell ref="H54:K54"/>
    <mergeCell ref="H55:K55"/>
    <mergeCell ref="H56:K56"/>
    <mergeCell ref="H57:K57"/>
    <mergeCell ref="H46:K46"/>
    <mergeCell ref="H35:K35"/>
    <mergeCell ref="H36:K36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34:K34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H32:K32"/>
    <mergeCell ref="H33:K33"/>
    <mergeCell ref="L13:O15"/>
    <mergeCell ref="H22:K22"/>
    <mergeCell ref="A1:K1"/>
    <mergeCell ref="A2:K4"/>
    <mergeCell ref="B6:H6"/>
    <mergeCell ref="C9:D9"/>
    <mergeCell ref="I9:K9"/>
    <mergeCell ref="H17:K17"/>
    <mergeCell ref="H18:K18"/>
    <mergeCell ref="H19:K19"/>
    <mergeCell ref="H20:K20"/>
    <mergeCell ref="H21:K21"/>
  </mergeCells>
  <conditionalFormatting sqref="I9:K9 I13 K13">
    <cfRule type="cellIs" priority="31" dxfId="79" operator="equal">
      <formula>0</formula>
    </cfRule>
  </conditionalFormatting>
  <conditionalFormatting sqref="K13">
    <cfRule type="expression" priority="39" dxfId="78">
      <formula>OR(ISTEXT($K$13),$K$13&gt;$K$11)</formula>
    </cfRule>
  </conditionalFormatting>
  <conditionalFormatting sqref="B18:B80">
    <cfRule type="expression" priority="38" dxfId="79">
      <formula>AND(B18="",OR(A18&lt;&gt;"",C18&lt;&gt;"",D18&lt;&gt;"",F18&lt;&gt;"",G18&lt;&gt;"",H18&lt;&gt;""))</formula>
    </cfRule>
  </conditionalFormatting>
  <conditionalFormatting sqref="A11 A13 A15">
    <cfRule type="expression" priority="37" dxfId="76">
      <formula>B11=""</formula>
    </cfRule>
  </conditionalFormatting>
  <conditionalFormatting sqref="F16 N16">
    <cfRule type="cellIs" priority="33" dxfId="75" operator="notEqual">
      <formula>""</formula>
    </cfRule>
  </conditionalFormatting>
  <conditionalFormatting sqref="I13">
    <cfRule type="cellIs" priority="40" dxfId="78" operator="notBetween">
      <formula>$I$11</formula>
      <formula>$K$11</formula>
    </cfRule>
  </conditionalFormatting>
  <conditionalFormatting sqref="E18:E80">
    <cfRule type="expression" priority="43" dxfId="78">
      <formula>OR(AND(E18&gt;0,OR(A18="",B18="",C18="",AND((C18-B18)*24&gt;6,D18&lt;0.5,$K$86&lt;&gt;"ja"))),ROUND(E18,2)&lt;0)</formula>
    </cfRule>
  </conditionalFormatting>
  <conditionalFormatting sqref="D18:D80">
    <cfRule type="expression" priority="41" dxfId="79">
      <formula>AND(D18="",(C18-B18)*24&gt;6,$K$86&lt;&gt;"ja")</formula>
    </cfRule>
    <cfRule type="expression" priority="42" dxfId="78">
      <formula>AND(D18&gt;0,(C18-B18)*24&gt;6,D18&lt;0.5,$K$86&lt;&gt;"ja")</formula>
    </cfRule>
  </conditionalFormatting>
  <conditionalFormatting sqref="C18:C80">
    <cfRule type="expression" priority="30" dxfId="79">
      <formula>AND(C18="",OR(A18&lt;&gt;"",B18&lt;&gt;"",D18&lt;&gt;"",F18&lt;&gt;"",G18&lt;&gt;"",H18&lt;&gt;""))</formula>
    </cfRule>
  </conditionalFormatting>
  <conditionalFormatting sqref="G18:G80">
    <cfRule type="expression" priority="29" dxfId="79">
      <formula>AND(G18="",OR(F18&lt;&gt;"",H18&lt;&gt;""))</formula>
    </cfRule>
  </conditionalFormatting>
  <conditionalFormatting sqref="N18:N80">
    <cfRule type="cellIs" priority="27" dxfId="68" operator="greaterThan">
      <formula>0</formula>
    </cfRule>
  </conditionalFormatting>
  <conditionalFormatting sqref="L18:L80">
    <cfRule type="expression" priority="44" dxfId="63">
      <formula>AND(L18&lt;&gt;"",L18&lt;&gt;F18)</formula>
    </cfRule>
    <cfRule type="expression" priority="45" dxfId="68">
      <formula>AND(F18&lt;&gt;"",L18&lt;&gt;"")</formula>
    </cfRule>
  </conditionalFormatting>
  <conditionalFormatting sqref="M18:M80">
    <cfRule type="expression" priority="22" dxfId="61">
      <formula>AND(M18&lt;&gt;"",OR(N18&gt;R18,AND(N18&gt;E18,O18="")))</formula>
    </cfRule>
  </conditionalFormatting>
  <conditionalFormatting sqref="I9:K9">
    <cfRule type="expression" priority="47" dxfId="78">
      <formula>IF(I9&lt;&gt;"",LEN(I9)&lt;$P$11,)</formula>
    </cfRule>
  </conditionalFormatting>
  <conditionalFormatting sqref="F18:F80">
    <cfRule type="expression" priority="48" dxfId="79">
      <formula>AND(F18="",OR(E18&gt;0,G18&lt;&gt;"",H18&lt;&gt;""))</formula>
    </cfRule>
    <cfRule type="expression" priority="49" dxfId="78">
      <formula>AND(F18&gt;0,OR(B18="",C18="",G18="",H18="",LEN(H18)&lt;$P$10))</formula>
    </cfRule>
  </conditionalFormatting>
  <conditionalFormatting sqref="H18:K80">
    <cfRule type="expression" priority="50" dxfId="79">
      <formula>AND(H18="",OR(F18&lt;&gt;"",G18&lt;&gt;""))</formula>
    </cfRule>
    <cfRule type="expression" priority="51" dxfId="78">
      <formula>IF(H18&lt;&gt;"",LEN(H18)&lt;$P$10,)</formula>
    </cfRule>
  </conditionalFormatting>
  <conditionalFormatting sqref="F17 H17:K17">
    <cfRule type="expression" priority="21" dxfId="78">
      <formula>$Q$17&gt;0</formula>
    </cfRule>
  </conditionalFormatting>
  <conditionalFormatting sqref="D17">
    <cfRule type="expression" priority="20" dxfId="78">
      <formula>AND($P$17&gt;0,$K$86&lt;&gt;"ja")</formula>
    </cfRule>
  </conditionalFormatting>
  <conditionalFormatting sqref="G15:K15">
    <cfRule type="expression" priority="19" dxfId="78">
      <formula>$K$15&lt;&gt;""</formula>
    </cfRule>
  </conditionalFormatting>
  <conditionalFormatting sqref="H9 H11 H13">
    <cfRule type="expression" priority="18" dxfId="52">
      <formula>$I9=""</formula>
    </cfRule>
  </conditionalFormatting>
  <conditionalFormatting sqref="B6">
    <cfRule type="containsText" priority="17" dxfId="78" operator="containsText" text="fehlt">
      <formula>NOT(ISERROR(SEARCH("fehlt",B6)))</formula>
    </cfRule>
  </conditionalFormatting>
  <conditionalFormatting sqref="E18:F80">
    <cfRule type="expression" priority="669" dxfId="61">
      <formula>AND(E18&lt;&gt;0,OR(E18&gt;$R18,$F18&gt;$E18))</formula>
    </cfRule>
  </conditionalFormatting>
  <conditionalFormatting sqref="O18:O80">
    <cfRule type="expression" priority="16" dxfId="79">
      <formula>AND($M18&lt;&gt;"",$O18="")</formula>
    </cfRule>
  </conditionalFormatting>
  <conditionalFormatting sqref="G16:K16">
    <cfRule type="expression" priority="15" dxfId="78">
      <formula>$K$16&lt;&gt;""</formula>
    </cfRule>
  </conditionalFormatting>
  <conditionalFormatting sqref="A18:A80">
    <cfRule type="expression" priority="672" dxfId="79">
      <formula>AND(A18="",OR(B18&lt;&gt;"",C18&lt;&gt;"",D18&lt;&gt;"",F18&lt;&gt;"",G18&lt;&gt;"",H18&lt;&gt;""))</formula>
    </cfRule>
    <cfRule type="expression" priority="673" dxfId="78">
      <formula>AND(A18&lt;&gt;"",OR($I$11="",$K$11="",$I$13="",A18&lt;$I$11,A18&lt;$I$13,A18&gt;$K$13))</formula>
    </cfRule>
  </conditionalFormatting>
  <conditionalFormatting sqref="I11">
    <cfRule type="cellIs" priority="13" dxfId="79" operator="equal">
      <formula>""</formula>
    </cfRule>
  </conditionalFormatting>
  <conditionalFormatting sqref="I11">
    <cfRule type="cellIs" priority="14" dxfId="78" operator="lessThan">
      <formula>$P$1</formula>
    </cfRule>
  </conditionalFormatting>
  <conditionalFormatting sqref="K11">
    <cfRule type="cellIs" priority="7" dxfId="79" operator="equal">
      <formula>""</formula>
    </cfRule>
  </conditionalFormatting>
  <conditionalFormatting sqref="K11">
    <cfRule type="cellIs" priority="8" dxfId="42" operator="lessThan">
      <formula>$I$11</formula>
    </cfRule>
    <cfRule type="expression" priority="9" dxfId="42">
      <formula>$I$11=""</formula>
    </cfRule>
  </conditionalFormatting>
  <conditionalFormatting sqref="C9">
    <cfRule type="cellIs" priority="5" dxfId="79" operator="equal">
      <formula>""</formula>
    </cfRule>
  </conditionalFormatting>
  <conditionalFormatting sqref="K86">
    <cfRule type="cellIs" priority="3" dxfId="79" operator="equal">
      <formula>""</formula>
    </cfRule>
  </conditionalFormatting>
  <conditionalFormatting sqref="K86">
    <cfRule type="containsText" priority="4" dxfId="38" operator="containsText" text="ja">
      <formula>NOT(ISERROR(SEARCH("ja",K86)))</formula>
    </cfRule>
  </conditionalFormatting>
  <conditionalFormatting sqref="K88">
    <cfRule type="cellIs" priority="1" dxfId="79" operator="equal">
      <formula>""</formula>
    </cfRule>
  </conditionalFormatting>
  <conditionalFormatting sqref="K88">
    <cfRule type="containsText" priority="2" dxfId="38" operator="containsText" text="ja">
      <formula>NOT(ISERROR(SEARCH("ja",K88)))</formula>
    </cfRule>
  </conditionalFormatting>
  <dataValidations count="15">
    <dataValidation type="decimal" allowBlank="1" showInputMessage="1" showErrorMessage="1" promptTitle="Hinweis Betragseingabe:" prompt="Es muss ein negativer Betrag zwischen &quot;0,00&quot; und den max. förderbaren Projektstunden pro Tag eingegeben werden!" errorTitle="Fehler bei Betragseingabe!" error="Betragseingabe falsch oder außerhalb des zulässigen Wertebereichs!" sqref="M18:M80">
      <formula1>MIN(L18*-1,0)</formula1>
      <formula2>MAX(R18-L18,0)</formula2>
    </dataValidation>
    <dataValidation allowBlank="1" showErrorMessage="1" promptTitle="Hinweis Datumseingabe:" prompt="Geben Sie ein gültiges Datum zwischen Beginn und Ende des Förderungszeitraums ein!" errorTitle="Fehler bei Datumseingabe!" error="Datumseingabe falsch oder außerhalb des zulässigen Wertebereichs!" sqref="K13"/>
    <dataValidation operator="equal" allowBlank="1" showErrorMessage="1" errorTitle="Falsche Eingabe" error="Bitte nur die Nummer (&gt;0) des Workpackages eingeben!" sqref="A88:A90 A93">
      <formula1>0</formula1>
    </dataValidation>
    <dataValidation type="decimal" showInputMessage="1" showErrorMessage="1" promptTitle="Hinweis Stundeneingabe:" prompt="Geben Sie einen positiven Wert bis max. der Summe Ihrer Arbeitsstunden ein!" errorTitle="Fehlerhafte Eingabe!" error="Eingabe falsch oder außerhalb des zulässigen Wertebereichs!" sqref="D18:D80">
      <formula1>0</formula1>
      <formula2>(C18-B18)*24</formula2>
    </dataValidation>
    <dataValidation type="textLength" operator="greaterThanOrEqual" allowBlank="1" showInputMessage="1" showErrorMessage="1" promptTitle="Hinweis zur Eingabe:" prompt="Geben Sie mindestens 3 Buchstaben (z.B. AP1) ein!" errorTitle="Fehlerhafte Eingabe!" error="Eingabe unzureichend oder außerhalb des zulässigen Bereichs!" sqref="G18:G80">
      <formula1>$P$11</formula1>
    </dataValidation>
    <dataValidation type="list" allowBlank="1" showInputMessage="1" showErrorMessage="1" promptTitle="Hinweis zur Eingabe:" prompt="Bitte wählen Sie aus der Liste aus!" errorTitle="Fehlerhafte Eingabe!" error="Nur Einträge aus der Liste zulässig!" sqref="K86 K88">
      <formula1>"Ja,Nein"</formula1>
    </dataValidation>
    <dataValidation type="decimal" allowBlank="1" showInputMessage="1" showErrorMessage="1" promptTitle="Hinweis Stundeneingabe:" prompt="Geben Sie einen positiven Wert bis max. der Summe Ihrer Anwesenheitsstunden ein!" errorTitle="Fehler bei Stundeneingabe!" error="Stundeneingabe falsch oder außerhalb des zulässigen Wertebereichs!" sqref="F18:F80">
      <formula1>0</formula1>
      <formula2>E18</formula2>
    </dataValidation>
    <dataValidation type="textLength" operator="greaterThanOrEqual" allowBlank="1" showInputMessage="1" showErrorMessage="1" promptTitle="Hinweis zur Eingabe:" prompt="Geben Sie mindestens 3 Buchstaben ein!" errorTitle="Fehlerhafte Eingabe!" error="Eingabe unzureichend oder außerhalb des zulässigen Bereichs!" sqref="I9:K9">
      <formula1>$P$11</formula1>
    </dataValidation>
    <dataValidation type="date" allowBlank="1" showInputMessage="1" showErrorMessage="1" promptTitle="Hinweis Datumseingabe:" prompt="Geben Sie ein gültiges Datum zwischen Beginn Projektzeitraum und 31.12.2025 ein!" errorTitle="Fehler bei Datumseingabe!" error="Datumseingabe falsch oder außerhalb des zulässigen Wertebereichs!" sqref="A18:A80">
      <formula1>$P$1</formula1>
      <formula2>$P$2</formula2>
    </dataValidation>
    <dataValidation type="date" allowBlank="1" showInputMessage="1" showErrorMessage="1" promptTitle="Hinweis Datumseingabe:" prompt="Geben Sie ein gültiges Datum zwischen Beginn und Ende des Durchführungszeitraums ein!" errorTitle="Fehler bei Datumseingabe!" error="Datumseingabe falsch oder außerhalb des zulässigen Wertebereichs!" sqref="I13">
      <formula1>MAX(P1,I11)</formula1>
      <formula2>MIN(P2,K11)</formula2>
    </dataValidation>
    <dataValidation type="date" allowBlank="1" showInputMessage="1" showErrorMessage="1" promptTitle="Hinweis Datumseingabe:" prompt="Geben Sie ein gültiges Datum zwischen 01.01.2023 und 31.12.2025 ein!" errorTitle="Fehler bei Datumseingabe!" error="Datumseingabe falsch oder außerhalb des zulässigen Wertebereichs!" sqref="I11">
      <formula1>$P$1</formula1>
      <formula2>$P$2</formula2>
    </dataValidation>
    <dataValidation type="date" allowBlank="1" showInputMessage="1" showErrorMessage="1" promptTitle="Hinweis Datumseingabe:" prompt="Geben Sie ein gültiges Datum nach dem Beginn der Tätigkeiten und bis max. 31.12.2025 ein!" errorTitle="Fehler bei Datumseingabe!" error="Datumseingabe falsch oder außerhalb des zulässigen Wertebereichs!" sqref="K11">
      <formula1>MAX(I11,P1)</formula1>
      <formula2>$P$2</formula2>
    </dataValidation>
    <dataValidation type="whole" operator="greaterThanOrEqual" allowBlank="1" showInputMessage="1" showErrorMessage="1" promptTitle="Hinweis zur Eingabe:" prompt="Geben Sie zumindest die letzten 5 Ziffern ein!" errorTitle="Fehlerhafte Eingabe!" error="Eingabe unzureichend oder außerhalb des zulässigen Bereichs!" sqref="C9:D9">
      <formula1>10000</formula1>
    </dataValidation>
    <dataValidation type="time" operator="greaterThan" showInputMessage="1" showErrorMessage="1" promptTitle="Hinweis zur Eingabe:" prompt="Geben Sie einen Wert größer &quot;00:00&quot; ein!" errorTitle="Fehlerhafte Eingabe!" error="Eingabe falsch oder außerhalb des zulässigen Wertebereichs!" sqref="B18:B80">
      <formula1>0</formula1>
    </dataValidation>
    <dataValidation type="time" showInputMessage="1" showErrorMessage="1" promptTitle="Hinweis zur Eingabe:" prompt="Der Wert muss zwischen Arbeitsbeginn und Tagesende (&quot;23:59&quot;) liegen!" errorTitle="Fehlerhafte Eingabe!" error="Eingabe falsch oder außerhalb des zulässigen Wertebereichs!" sqref="C18:C80">
      <formula1>B18</formula1>
      <formula2>0.999305555555556</formula2>
    </dataValidation>
  </dataValidations>
  <pageMargins left="0.511811023622047" right="0.31496062992126" top="0.590551181102362" bottom="0.393700787401575" header="0.31496062992126" footer="0.196850393700787"/>
  <pageSetup orientation="portrait" paperSize="9" scale="54" r:id="rId2"/>
  <headerFooter>
    <oddHeader>&amp;L&amp;A</oddHeader>
    <oddFooter>&amp;L09_VL_12_Personalkosten_Stundenliste_Portalabrechnung_Vorlage - Stundenliste je MitarbeiterIn&amp;RSeite &amp;P von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254"/>
  <sheetViews>
    <sheetView view="pageBreakPreview" zoomScaleNormal="85" zoomScaleSheetLayoutView="100" zoomScalePageLayoutView="55" workbookViewId="0" topLeftCell="A1">
      <selection pane="topLeft" activeCell="B4" sqref="B4"/>
    </sheetView>
  </sheetViews>
  <sheetFormatPr defaultColWidth="11.4242857142857" defaultRowHeight="12.75" outlineLevelCol="1"/>
  <cols>
    <col min="1" max="1" width="16.5714285714286" style="187" customWidth="1"/>
    <col min="2" max="2" width="15.7142857142857" style="187" customWidth="1"/>
    <col min="3" max="3" width="36.2857142857143" style="187" customWidth="1"/>
    <col min="4" max="4" width="12.2857142857143" style="187" customWidth="1"/>
    <col min="5" max="5" width="16.5714285714286" style="187" customWidth="1"/>
    <col min="6" max="6" width="15.7142857142857" style="187" customWidth="1"/>
    <col min="7" max="7" width="36.2857142857143" style="187" customWidth="1"/>
    <col min="8" max="8" width="3.42857142857143" style="253" customWidth="1"/>
    <col min="9" max="9" width="13.7142857142857" style="187" hidden="1" customWidth="1" outlineLevel="1"/>
    <col min="10" max="10" width="5.14285714285714" style="187" hidden="1" customWidth="1" outlineLevel="1"/>
    <col min="11" max="12" width="8.85714285714286" style="187" hidden="1" customWidth="1" outlineLevel="1"/>
    <col min="13" max="13" width="9.71428571428571" style="187" hidden="1" customWidth="1" outlineLevel="1"/>
    <col min="14" max="14" width="12.4285714285714" style="187" hidden="1" customWidth="1" outlineLevel="1"/>
    <col min="15" max="15" width="13.7142857142857" style="187" hidden="1" customWidth="1" outlineLevel="1"/>
    <col min="16" max="16" width="5" style="187" hidden="1" customWidth="1" outlineLevel="1"/>
    <col min="17" max="18" width="8.85714285714286" style="187" hidden="1" customWidth="1" outlineLevel="1"/>
    <col min="19" max="19" width="9.57142857142857" style="187" hidden="1" customWidth="1" outlineLevel="1"/>
    <col min="20" max="20" width="12.4285714285714" style="108" hidden="1" customWidth="1" outlineLevel="1"/>
    <col min="21" max="24" width="11.4285714285714" style="108" hidden="1" customWidth="1" outlineLevel="1"/>
    <col min="25" max="25" width="11.4285714285714" style="108" collapsed="1"/>
    <col min="26" max="16384" width="11.4285714285714" style="108"/>
  </cols>
  <sheetData>
    <row r="1" spans="1:7" ht="12.75">
      <c r="A1" s="187" t="str">
        <f>'Stundenliste je MitarbeiterIn'!A5&amp;" "&amp;rox_Revision</f>
        <v>Revision: 003/02.2025</v>
      </c>
      <c r="G1" s="283" t="str">
        <f>'Stundenliste je MitarbeiterIn'!J5&amp;" "&amp;rox_AlternativeGueltigkeit</f>
        <v xml:space="preserve">gültig ab: </v>
      </c>
    </row>
    <row r="2" spans="1:22" ht="23.25" customHeight="1">
      <c r="A2" s="284" t="s">
        <v>102</v>
      </c>
      <c r="B2" s="145"/>
      <c r="C2" s="145"/>
      <c r="D2" s="145"/>
      <c r="E2" s="145"/>
      <c r="F2" s="145"/>
      <c r="G2" s="200"/>
      <c r="H2" s="238"/>
      <c r="I2" s="306" t="s">
        <v>49</v>
      </c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8"/>
      <c r="U2" s="198">
        <v>3</v>
      </c>
      <c r="V2" s="108" t="s">
        <v>6</v>
      </c>
    </row>
    <row r="3" spans="1:23" ht="15" customHeight="1">
      <c r="A3" s="146"/>
      <c r="B3" s="146"/>
      <c r="C3" s="146"/>
      <c r="D3" s="146"/>
      <c r="E3" s="146"/>
      <c r="F3" s="146"/>
      <c r="G3" s="146"/>
      <c r="H3" s="243"/>
      <c r="I3" s="309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1"/>
      <c r="U3" s="199">
        <v>0.09</v>
      </c>
      <c r="V3" s="147" t="s">
        <v>50</v>
      </c>
      <c r="W3" s="148"/>
    </row>
    <row r="4" spans="1:23" ht="12.75" customHeight="1">
      <c r="A4" s="149" t="s">
        <v>0</v>
      </c>
      <c r="B4" s="285"/>
      <c r="C4" s="260"/>
      <c r="D4" s="188" t="s">
        <v>2</v>
      </c>
      <c r="E4" s="189"/>
      <c r="F4" s="190" t="s">
        <v>1</v>
      </c>
      <c r="G4" s="189"/>
      <c r="H4" s="239"/>
      <c r="I4" s="309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1"/>
      <c r="U4" s="199">
        <v>0.21</v>
      </c>
      <c r="V4" s="150" t="s">
        <v>51</v>
      </c>
      <c r="W4" s="151"/>
    </row>
    <row r="5" spans="1:20" ht="5.25" customHeight="1">
      <c r="A5" s="146"/>
      <c r="B5" s="146"/>
      <c r="C5" s="146"/>
      <c r="D5" s="141"/>
      <c r="E5" s="191">
        <f>MAX(E6,U11)</f>
        <v>44927</v>
      </c>
      <c r="F5" s="192"/>
      <c r="G5" s="193"/>
      <c r="H5" s="244"/>
      <c r="I5" s="309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1"/>
    </row>
    <row r="6" spans="1:24" ht="12" customHeight="1">
      <c r="A6" s="153" t="s">
        <v>5</v>
      </c>
      <c r="B6" s="154" t="str">
        <f>IF(AND(OR(B19="",B23=""),OR(C19="",C23="")),"==&gt; notwendige Eingabe/n fehlt/fehlen!","")</f>
        <v/>
      </c>
      <c r="C6" s="146"/>
      <c r="D6" s="190" t="s">
        <v>13</v>
      </c>
      <c r="E6" s="194"/>
      <c r="F6" s="190" t="s">
        <v>1</v>
      </c>
      <c r="G6" s="195" t="str">
        <f>IF(E6="","Beginn fehlt!",IF(OR(ISTEXT(G4),G4=""),"DFZR unklar!",IF(DATE(YEAR(E5),12,31)&gt;G4,G4,MAX(DATE(YEAR(E5),12,31),G4))))</f>
        <v>Beginn fehlt!</v>
      </c>
      <c r="H6" s="240"/>
      <c r="I6" s="309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  <c r="U6" s="197">
        <v>5850</v>
      </c>
      <c r="V6" s="150" t="s">
        <v>52</v>
      </c>
      <c r="W6" s="151"/>
      <c r="X6" s="156">
        <f>IF(ISTEXT(E4),"n. definiert!",YEAR($E$5))</f>
        <v>2023</v>
      </c>
    </row>
    <row r="7" spans="1:29" ht="12" customHeight="1">
      <c r="A7" s="146"/>
      <c r="B7" s="146"/>
      <c r="C7" s="146"/>
      <c r="D7" s="152"/>
      <c r="E7" s="157"/>
      <c r="F7" s="157"/>
      <c r="G7" s="158" t="str">
        <f>IF(AND(OR(B19="",B23=""),OR(C19="",C23="")),"ACHTUNG: Für jede/n MitarbeiterIn ist ein eigener Stundensatz zu ermitteln, ggf. Kopie(n) erstellen!","")</f>
        <v/>
      </c>
      <c r="H7" s="245"/>
      <c r="I7" s="309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1"/>
      <c r="U7" s="197">
        <v>5850</v>
      </c>
      <c r="V7" s="150" t="s">
        <v>53</v>
      </c>
      <c r="W7" s="159"/>
      <c r="X7" s="156">
        <f>IF(ISTEXT(E4),"n. definiert!",YEAR($E$5)+1)</f>
        <v>2024</v>
      </c>
      <c r="Y7" s="160"/>
      <c r="Z7" s="160"/>
      <c r="AA7" s="160"/>
      <c r="AB7" s="160"/>
      <c r="AC7" s="160"/>
    </row>
    <row r="8" spans="1:29" ht="12" customHeight="1">
      <c r="A8" s="40" t="s">
        <v>5</v>
      </c>
      <c r="B8" s="48" t="str">
        <f>IF(AND(OR(B19="",B23=""),OR(C19="",C23="")),"==&gt; Eingabe/n unzureichend oder inhaltlich falsch!","")</f>
        <v/>
      </c>
      <c r="C8" s="146"/>
      <c r="D8" s="158"/>
      <c r="E8" s="158"/>
      <c r="F8" s="158"/>
      <c r="G8" s="158"/>
      <c r="H8" s="245"/>
      <c r="I8" s="309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1"/>
      <c r="Y8" s="160"/>
      <c r="Z8" s="160"/>
      <c r="AA8" s="160"/>
      <c r="AB8" s="160"/>
      <c r="AC8" s="160"/>
    </row>
    <row r="9" spans="1:29" ht="40.5" customHeight="1">
      <c r="A9" s="317" t="s">
        <v>103</v>
      </c>
      <c r="B9" s="318"/>
      <c r="C9" s="318"/>
      <c r="D9" s="318"/>
      <c r="E9" s="318"/>
      <c r="F9" s="318"/>
      <c r="G9" s="318"/>
      <c r="H9" s="246"/>
      <c r="I9" s="309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1"/>
      <c r="Y9" s="162"/>
      <c r="Z9" s="162"/>
      <c r="AA9" s="162"/>
      <c r="AB9" s="162"/>
      <c r="AC9" s="162"/>
    </row>
    <row r="10" spans="1:29" ht="27.75" customHeight="1">
      <c r="A10" s="319" t="s">
        <v>60</v>
      </c>
      <c r="B10" s="319"/>
      <c r="C10" s="319"/>
      <c r="D10" s="319"/>
      <c r="E10" s="319"/>
      <c r="F10" s="319"/>
      <c r="G10" s="319"/>
      <c r="H10" s="237"/>
      <c r="I10" s="309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1"/>
      <c r="U10" s="196">
        <f>1720</f>
        <v>1720</v>
      </c>
      <c r="V10" s="150" t="s">
        <v>61</v>
      </c>
      <c r="W10" s="164"/>
      <c r="X10" s="162"/>
      <c r="Y10" s="160"/>
      <c r="Z10" s="160"/>
      <c r="AA10" s="160"/>
      <c r="AB10" s="165"/>
      <c r="AC10" s="165"/>
    </row>
    <row r="11" spans="1:29" ht="12.75" customHeight="1">
      <c r="A11" s="315" t="s">
        <v>97</v>
      </c>
      <c r="B11" s="315"/>
      <c r="C11" s="315"/>
      <c r="D11" s="315"/>
      <c r="E11" s="315"/>
      <c r="F11" s="315"/>
      <c r="G11" s="315"/>
      <c r="H11" s="186"/>
      <c r="I11" s="309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1"/>
      <c r="U11" s="134">
        <v>44927</v>
      </c>
      <c r="V11" s="26" t="s">
        <v>28</v>
      </c>
      <c r="W11" s="160"/>
      <c r="X11" s="160"/>
      <c r="Y11" s="160"/>
      <c r="Z11" s="160"/>
      <c r="AA11" s="160"/>
      <c r="AB11" s="160"/>
      <c r="AC11" s="160"/>
    </row>
    <row r="12" spans="1:29" ht="12.75" customHeight="1">
      <c r="A12" s="152"/>
      <c r="B12" s="152"/>
      <c r="C12" s="152"/>
      <c r="D12" s="152"/>
      <c r="E12" s="152"/>
      <c r="F12" s="152"/>
      <c r="G12" s="152"/>
      <c r="H12" s="186"/>
      <c r="I12" s="312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4"/>
      <c r="U12" s="134">
        <v>46022</v>
      </c>
      <c r="V12" s="26" t="s">
        <v>29</v>
      </c>
      <c r="W12" s="160"/>
      <c r="X12" s="160"/>
      <c r="Y12" s="160"/>
      <c r="Z12" s="160"/>
      <c r="AA12" s="160"/>
      <c r="AB12" s="160"/>
      <c r="AC12" s="160"/>
    </row>
    <row r="13" spans="1:29" ht="12.75" customHeight="1">
      <c r="A13" s="152"/>
      <c r="B13" s="152"/>
      <c r="C13" s="152"/>
      <c r="D13" s="152"/>
      <c r="E13" s="152"/>
      <c r="F13" s="152"/>
      <c r="G13" s="152"/>
      <c r="H13" s="186"/>
      <c r="I13" s="261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61"/>
      <c r="U13" s="134"/>
      <c r="V13" s="26"/>
      <c r="W13" s="160"/>
      <c r="X13" s="160"/>
      <c r="Y13" s="160"/>
      <c r="Z13" s="160"/>
      <c r="AA13" s="160"/>
      <c r="AB13" s="160"/>
      <c r="AC13" s="160"/>
    </row>
    <row r="14" spans="1:29" ht="12.75">
      <c r="A14" s="269" t="s">
        <v>11</v>
      </c>
      <c r="B14" s="152"/>
      <c r="C14" s="163"/>
      <c r="D14" s="286"/>
      <c r="E14" s="269" t="s">
        <v>11</v>
      </c>
      <c r="F14" s="152"/>
      <c r="G14" s="163"/>
      <c r="H14" s="186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74"/>
      <c r="U14" s="89"/>
      <c r="V14" s="160"/>
      <c r="W14" s="160"/>
      <c r="X14" s="160"/>
      <c r="Y14" s="160"/>
      <c r="Z14" s="160"/>
      <c r="AA14" s="160"/>
      <c r="AB14" s="160"/>
      <c r="AC14" s="160"/>
    </row>
    <row r="15" spans="1:29" ht="15">
      <c r="A15" s="202" t="str">
        <f>IF(LEN(C14)&lt;$U$2,"(Eintrag von mindestens "&amp;$U$2&amp;" Zeichen erforderlich!)","")</f>
        <v>(Eintrag von mindestens 3 Zeichen erforderlich!)</v>
      </c>
      <c r="B15" s="152"/>
      <c r="C15" s="152"/>
      <c r="D15" s="235"/>
      <c r="E15" s="202" t="str">
        <f>IF(LEN(G14)&lt;$U$2,"(Eintrag von mindestens "&amp;$U$2&amp;" Zeichen erforderlich!)","")</f>
        <v>(Eintrag von mindestens 3 Zeichen erforderlich!)</v>
      </c>
      <c r="F15" s="152"/>
      <c r="G15" s="152"/>
      <c r="H15" s="247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74"/>
      <c r="U15" s="89"/>
      <c r="V15" s="160"/>
      <c r="W15" s="289"/>
      <c r="X15" s="289"/>
      <c r="Y15" s="160"/>
      <c r="Z15" s="160"/>
      <c r="AA15" s="160"/>
      <c r="AB15" s="160"/>
      <c r="AC15" s="160"/>
    </row>
    <row r="16" spans="1:29" ht="12.75" customHeight="1">
      <c r="A16" s="203" t="s">
        <v>62</v>
      </c>
      <c r="B16" s="152"/>
      <c r="C16" s="152"/>
      <c r="D16" s="235"/>
      <c r="E16" s="203" t="s">
        <v>62</v>
      </c>
      <c r="F16" s="152"/>
      <c r="G16" s="152"/>
      <c r="H16" s="251"/>
      <c r="I16" s="211"/>
      <c r="T16" s="273"/>
      <c r="U16" s="89"/>
      <c r="V16" s="160"/>
      <c r="W16" s="160"/>
      <c r="X16" s="160"/>
      <c r="Y16" s="160"/>
      <c r="Z16" s="160"/>
      <c r="AA16" s="160"/>
      <c r="AB16" s="160"/>
      <c r="AC16" s="160"/>
    </row>
    <row r="17" spans="1:29" ht="12.75">
      <c r="A17" s="167" t="s">
        <v>99</v>
      </c>
      <c r="B17" s="152"/>
      <c r="C17" s="279"/>
      <c r="D17" s="235"/>
      <c r="E17" s="167" t="s">
        <v>99</v>
      </c>
      <c r="F17" s="152"/>
      <c r="G17" s="279"/>
      <c r="H17" s="251"/>
      <c r="I17" s="168" t="str">
        <f>"1. Projektjahr ("&amp;IF($E$5="","über Beginn Förderungszeitraum zu definieren!)",YEAR($E$5)&amp;"):")</f>
        <v>1. Projektjahr (2023):</v>
      </c>
      <c r="J17" s="169"/>
      <c r="K17" s="169"/>
      <c r="L17" s="169"/>
      <c r="M17" s="169"/>
      <c r="N17" s="169"/>
      <c r="O17" s="170"/>
      <c r="P17" s="170"/>
      <c r="Q17" s="170"/>
      <c r="R17" s="170"/>
      <c r="S17" s="170"/>
      <c r="T17" s="171"/>
      <c r="V17" s="160"/>
      <c r="W17" s="160"/>
      <c r="X17" s="160"/>
      <c r="Y17" s="160"/>
      <c r="Z17" s="160"/>
      <c r="AA17" s="160"/>
      <c r="AB17" s="160"/>
      <c r="AC17" s="160"/>
    </row>
    <row r="18" spans="1:29" ht="25.5">
      <c r="A18" s="275" t="s">
        <v>86</v>
      </c>
      <c r="B18" s="152"/>
      <c r="C18" s="275"/>
      <c r="D18" s="236"/>
      <c r="E18" s="275" t="s">
        <v>87</v>
      </c>
      <c r="F18" s="152"/>
      <c r="G18" s="275"/>
      <c r="H18" s="251"/>
      <c r="I18" s="208" t="s">
        <v>93</v>
      </c>
      <c r="J18" s="211"/>
      <c r="K18" s="227" t="s">
        <v>80</v>
      </c>
      <c r="L18" s="227" t="s">
        <v>81</v>
      </c>
      <c r="M18" s="228" t="s">
        <v>67</v>
      </c>
      <c r="N18" s="227" t="s">
        <v>82</v>
      </c>
      <c r="O18" s="209" t="s">
        <v>94</v>
      </c>
      <c r="P18" s="211"/>
      <c r="Q18" s="227" t="s">
        <v>80</v>
      </c>
      <c r="R18" s="227" t="s">
        <v>81</v>
      </c>
      <c r="S18" s="228" t="s">
        <v>67</v>
      </c>
      <c r="T18" s="254" t="s">
        <v>82</v>
      </c>
      <c r="U18" s="155"/>
      <c r="V18" s="160"/>
      <c r="W18" s="160"/>
      <c r="X18" s="160"/>
      <c r="Y18" s="160"/>
      <c r="Z18" s="160"/>
      <c r="AA18" s="160"/>
      <c r="AB18" s="160"/>
      <c r="AC18" s="160"/>
    </row>
    <row r="19" spans="1:29" ht="12.75">
      <c r="A19" s="282"/>
      <c r="B19" s="302" t="s">
        <v>54</v>
      </c>
      <c r="C19" s="303"/>
      <c r="D19" s="204"/>
      <c r="E19" s="173"/>
      <c r="F19" s="302" t="s">
        <v>54</v>
      </c>
      <c r="G19" s="303"/>
      <c r="H19" s="251"/>
      <c r="I19" s="173">
        <v>38000</v>
      </c>
      <c r="J19" s="278" t="s">
        <v>72</v>
      </c>
      <c r="K19" s="229"/>
      <c r="L19" s="229"/>
      <c r="M19" s="277">
        <f t="shared" si="0" ref="M19:M26">IFERROR(L19*$I$26+(L19-K19)*$A$24,0)</f>
        <v>0</v>
      </c>
      <c r="N19" s="266">
        <f>IF(ISNUMBER($I$24),L19*$I$24,0)</f>
        <v>0</v>
      </c>
      <c r="O19" s="173"/>
      <c r="P19" s="278" t="s">
        <v>72</v>
      </c>
      <c r="Q19" s="229"/>
      <c r="R19" s="229"/>
      <c r="S19" s="277">
        <f>IFERROR(R19*$O$26+(R19-Q19)*$E$24,0)</f>
        <v>0</v>
      </c>
      <c r="T19" s="265">
        <f>IF(ISNUMBER($O$24),R19*$O$24,0)</f>
        <v>0</v>
      </c>
      <c r="U19" s="155"/>
      <c r="V19" s="160"/>
      <c r="W19" s="160"/>
      <c r="X19" s="160"/>
      <c r="Y19" s="160"/>
      <c r="Z19" s="160"/>
      <c r="AA19" s="160"/>
      <c r="AB19" s="160"/>
      <c r="AC19" s="160"/>
    </row>
    <row r="20" spans="1:29" ht="12.75">
      <c r="A20" s="174">
        <f>IF(A19&gt;0,A19*$U$3+MIN(A19,$U$6*14)*$U$4,0)</f>
        <v>0</v>
      </c>
      <c r="B20" s="302" t="s">
        <v>55</v>
      </c>
      <c r="C20" s="303"/>
      <c r="D20" s="204"/>
      <c r="E20" s="174">
        <f>IF(E19&gt;0,E19*$U$3+MIN(E19,$U$6*14)*$U$4,0)</f>
        <v>0</v>
      </c>
      <c r="F20" s="302" t="s">
        <v>55</v>
      </c>
      <c r="G20" s="303"/>
      <c r="H20" s="251"/>
      <c r="I20" s="174">
        <f>IF(I19&gt;0,I19*$U$3+MIN(I19,$U$6*14)*$U$4,0)</f>
        <v>11400</v>
      </c>
      <c r="J20" s="278" t="s">
        <v>73</v>
      </c>
      <c r="K20" s="229"/>
      <c r="L20" s="229"/>
      <c r="M20" s="277">
        <f t="shared" si="0"/>
        <v>0</v>
      </c>
      <c r="N20" s="266">
        <f t="shared" si="1" ref="N20:N26">IF(ISNUMBER($I$24),L20*$I$24,0)</f>
        <v>0</v>
      </c>
      <c r="O20" s="174">
        <f>IF(O19&gt;0,O19*$U$3+MIN(O19,$U$6*14)*$U$4,0)</f>
        <v>0</v>
      </c>
      <c r="P20" s="278" t="s">
        <v>73</v>
      </c>
      <c r="Q20" s="229"/>
      <c r="R20" s="229"/>
      <c r="S20" s="277">
        <f t="shared" si="2" ref="S20:S26">IFERROR(R20*$O$26+(R20-Q20)*$E$24,0)</f>
        <v>0</v>
      </c>
      <c r="T20" s="265">
        <f t="shared" si="3" ref="T20:T26">IF(ISNUMBER($O$24),R20*$O$24,0)</f>
        <v>0</v>
      </c>
      <c r="U20" s="155"/>
      <c r="V20" s="160"/>
      <c r="W20" s="160"/>
      <c r="X20" s="160"/>
      <c r="Y20" s="160"/>
      <c r="Z20" s="160"/>
      <c r="AA20" s="160"/>
      <c r="AB20" s="160"/>
      <c r="AC20" s="160"/>
    </row>
    <row r="21" spans="1:29" ht="12.75">
      <c r="A21" s="174">
        <f>A19+A20</f>
        <v>0</v>
      </c>
      <c r="B21" s="302" t="s">
        <v>56</v>
      </c>
      <c r="C21" s="303"/>
      <c r="D21" s="204"/>
      <c r="E21" s="174">
        <f>E19+E20</f>
        <v>0</v>
      </c>
      <c r="F21" s="302" t="s">
        <v>56</v>
      </c>
      <c r="G21" s="303"/>
      <c r="H21" s="251"/>
      <c r="I21" s="174">
        <f>I19+I20</f>
        <v>49400</v>
      </c>
      <c r="J21" s="278" t="s">
        <v>74</v>
      </c>
      <c r="K21" s="229"/>
      <c r="L21" s="229"/>
      <c r="M21" s="277">
        <f t="shared" si="0"/>
        <v>0</v>
      </c>
      <c r="N21" s="266">
        <f t="shared" si="1"/>
        <v>0</v>
      </c>
      <c r="O21" s="174">
        <f>O19+O20</f>
        <v>0</v>
      </c>
      <c r="P21" s="278" t="s">
        <v>74</v>
      </c>
      <c r="Q21" s="229"/>
      <c r="R21" s="229"/>
      <c r="S21" s="277">
        <f t="shared" si="2"/>
        <v>0</v>
      </c>
      <c r="T21" s="265">
        <f t="shared" si="3"/>
        <v>0</v>
      </c>
      <c r="U21" s="89"/>
      <c r="V21" s="160"/>
      <c r="W21" s="160"/>
      <c r="X21" s="160"/>
      <c r="Y21" s="160"/>
      <c r="Z21" s="160"/>
      <c r="AA21" s="160"/>
      <c r="AB21" s="160"/>
      <c r="AC21" s="160"/>
    </row>
    <row r="22" spans="1:29" ht="12.75">
      <c r="A22" s="175">
        <f>$U$10</f>
        <v>1720</v>
      </c>
      <c r="B22" s="302" t="s">
        <v>57</v>
      </c>
      <c r="C22" s="303"/>
      <c r="D22" s="204"/>
      <c r="E22" s="175">
        <f>$U$10</f>
        <v>1720</v>
      </c>
      <c r="F22" s="302" t="s">
        <v>57</v>
      </c>
      <c r="G22" s="303"/>
      <c r="H22" s="186"/>
      <c r="I22" s="175">
        <f>$U$10</f>
        <v>1720</v>
      </c>
      <c r="J22" s="278" t="s">
        <v>75</v>
      </c>
      <c r="K22" s="229"/>
      <c r="L22" s="229"/>
      <c r="M22" s="277">
        <f t="shared" si="0"/>
        <v>0</v>
      </c>
      <c r="N22" s="266">
        <f t="shared" si="1"/>
        <v>0</v>
      </c>
      <c r="O22" s="175">
        <f>$U$10</f>
        <v>1720</v>
      </c>
      <c r="P22" s="278" t="s">
        <v>75</v>
      </c>
      <c r="Q22" s="229"/>
      <c r="R22" s="229"/>
      <c r="S22" s="277">
        <f t="shared" si="2"/>
        <v>0</v>
      </c>
      <c r="T22" s="265">
        <f t="shared" si="3"/>
        <v>0</v>
      </c>
      <c r="U22" s="89"/>
      <c r="V22" s="160"/>
      <c r="W22" s="160"/>
      <c r="X22" s="160"/>
      <c r="Y22" s="160"/>
      <c r="Z22" s="160"/>
      <c r="AA22" s="160"/>
      <c r="AB22" s="160"/>
      <c r="AC22" s="160"/>
    </row>
    <row r="23" spans="1:29" ht="12.75">
      <c r="A23" s="176"/>
      <c r="B23" s="302" t="s">
        <v>58</v>
      </c>
      <c r="C23" s="303"/>
      <c r="D23" s="204"/>
      <c r="E23" s="176"/>
      <c r="F23" s="302" t="s">
        <v>58</v>
      </c>
      <c r="G23" s="303"/>
      <c r="H23" s="241"/>
      <c r="I23" s="176">
        <v>38.50</v>
      </c>
      <c r="J23" s="278" t="s">
        <v>76</v>
      </c>
      <c r="K23" s="229"/>
      <c r="L23" s="229"/>
      <c r="M23" s="277">
        <f t="shared" si="0"/>
        <v>0</v>
      </c>
      <c r="N23" s="266">
        <f t="shared" si="1"/>
        <v>0</v>
      </c>
      <c r="O23" s="176"/>
      <c r="P23" s="278" t="s">
        <v>76</v>
      </c>
      <c r="Q23" s="229"/>
      <c r="R23" s="229"/>
      <c r="S23" s="277">
        <f t="shared" si="2"/>
        <v>0</v>
      </c>
      <c r="T23" s="265">
        <f t="shared" si="3"/>
        <v>0</v>
      </c>
      <c r="U23" s="89"/>
      <c r="V23" s="160"/>
      <c r="W23" s="160"/>
      <c r="X23" s="160"/>
      <c r="Y23" s="160"/>
      <c r="Z23" s="160"/>
      <c r="AA23" s="160"/>
      <c r="AB23" s="160"/>
      <c r="AC23" s="160"/>
    </row>
    <row r="24" spans="1:29" ht="12.75">
      <c r="A24" s="206" t="str">
        <f>IF(OR(A19="",A23=""),"Eingabe fehlt!",ROUND(IFERROR(A21/(A22*A23/40),0),2))</f>
        <v>Eingabe fehlt!</v>
      </c>
      <c r="B24" s="302" t="s">
        <v>59</v>
      </c>
      <c r="C24" s="303"/>
      <c r="D24" s="204"/>
      <c r="E24" s="206" t="str">
        <f>IF(OR(E19="",E23=""),"Eingabe fehlt!",ROUND(IFERROR(E21/(E22*E23/40),0),2))</f>
        <v>Eingabe fehlt!</v>
      </c>
      <c r="F24" s="302" t="s">
        <v>59</v>
      </c>
      <c r="G24" s="303"/>
      <c r="H24" s="242"/>
      <c r="I24" s="206">
        <f>IF(OR(I19="",I23=""),"Eingabe fehlt!",ROUND(IFERROR(I21/(I22*I23/40),0),2))</f>
        <v>29.84</v>
      </c>
      <c r="J24" s="278" t="s">
        <v>77</v>
      </c>
      <c r="K24" s="229"/>
      <c r="L24" s="229"/>
      <c r="M24" s="277">
        <f t="shared" si="0"/>
        <v>0</v>
      </c>
      <c r="N24" s="266">
        <f t="shared" si="1"/>
        <v>0</v>
      </c>
      <c r="O24" s="206" t="str">
        <f>IF(OR(O19="",O23=""),"Eingabe fehlt!",ROUND(IFERROR(O21/(O22*O23/40),0),2))</f>
        <v>Eingabe fehlt!</v>
      </c>
      <c r="P24" s="278" t="s">
        <v>77</v>
      </c>
      <c r="Q24" s="229"/>
      <c r="R24" s="229"/>
      <c r="S24" s="277">
        <f t="shared" si="2"/>
        <v>0</v>
      </c>
      <c r="T24" s="265">
        <f t="shared" si="3"/>
        <v>0</v>
      </c>
      <c r="V24" s="160"/>
      <c r="W24" s="160"/>
      <c r="X24" s="160"/>
      <c r="Y24" s="160"/>
      <c r="Z24" s="160"/>
      <c r="AA24" s="160"/>
      <c r="AB24" s="160"/>
      <c r="AC24" s="160"/>
    </row>
    <row r="25" spans="1:29" ht="12.75">
      <c r="A25" s="152"/>
      <c r="B25" s="152"/>
      <c r="C25" s="152"/>
      <c r="D25" s="152"/>
      <c r="E25" s="152"/>
      <c r="F25" s="152"/>
      <c r="G25" s="152"/>
      <c r="H25" s="248"/>
      <c r="I25" s="263" t="s">
        <v>79</v>
      </c>
      <c r="J25" s="278" t="s">
        <v>83</v>
      </c>
      <c r="K25" s="229"/>
      <c r="L25" s="229"/>
      <c r="M25" s="277">
        <f t="shared" si="0"/>
        <v>0</v>
      </c>
      <c r="N25" s="266">
        <f t="shared" si="1"/>
        <v>0</v>
      </c>
      <c r="O25" s="231" t="s">
        <v>79</v>
      </c>
      <c r="P25" s="278" t="s">
        <v>83</v>
      </c>
      <c r="Q25" s="229"/>
      <c r="R25" s="229"/>
      <c r="S25" s="277">
        <f t="shared" si="2"/>
        <v>0</v>
      </c>
      <c r="T25" s="265">
        <f t="shared" si="3"/>
        <v>0</v>
      </c>
      <c r="V25" s="160"/>
      <c r="W25" s="160"/>
      <c r="X25" s="160"/>
      <c r="Y25" s="160"/>
      <c r="Z25" s="160"/>
      <c r="AA25" s="160"/>
      <c r="AB25" s="160"/>
      <c r="AC25" s="160"/>
    </row>
    <row r="26" spans="1:29" ht="12.75">
      <c r="A26" s="177"/>
      <c r="B26" s="177"/>
      <c r="C26" s="177"/>
      <c r="D26" s="177"/>
      <c r="E26" s="177"/>
      <c r="F26" s="177"/>
      <c r="G26" s="177"/>
      <c r="H26" s="248"/>
      <c r="I26" s="264">
        <f>IFERROR(I24-$A$24,0)</f>
        <v>0</v>
      </c>
      <c r="J26" s="278" t="s">
        <v>84</v>
      </c>
      <c r="K26" s="229"/>
      <c r="L26" s="230"/>
      <c r="M26" s="277">
        <f t="shared" si="0"/>
        <v>0</v>
      </c>
      <c r="N26" s="266">
        <f t="shared" si="1"/>
        <v>0</v>
      </c>
      <c r="O26" s="264">
        <f>IFERROR(O24-$A$24,0)</f>
        <v>0</v>
      </c>
      <c r="P26" s="278" t="s">
        <v>84</v>
      </c>
      <c r="Q26" s="229"/>
      <c r="R26" s="230"/>
      <c r="S26" s="277">
        <f t="shared" si="2"/>
        <v>0</v>
      </c>
      <c r="T26" s="265">
        <f t="shared" si="3"/>
        <v>0</v>
      </c>
      <c r="V26" s="160"/>
      <c r="W26" s="160"/>
      <c r="X26" s="160"/>
      <c r="Y26" s="160"/>
      <c r="Z26" s="160"/>
      <c r="AA26" s="160"/>
      <c r="AB26" s="160"/>
      <c r="AC26" s="160"/>
    </row>
    <row r="27" spans="1:29" ht="12.75">
      <c r="A27" s="269" t="s">
        <v>11</v>
      </c>
      <c r="B27" s="152"/>
      <c r="C27" s="163"/>
      <c r="D27" s="205"/>
      <c r="E27" s="269" t="s">
        <v>11</v>
      </c>
      <c r="F27" s="152"/>
      <c r="G27" s="163"/>
      <c r="H27" s="237"/>
      <c r="I27" s="267" t="s">
        <v>85</v>
      </c>
      <c r="J27" s="268"/>
      <c r="K27" s="233">
        <f>SUM(K19:K26)</f>
        <v>0</v>
      </c>
      <c r="L27" s="233">
        <f t="shared" si="4" ref="L27">SUM(L19:L26)</f>
        <v>0</v>
      </c>
      <c r="M27" s="234">
        <f t="shared" si="5" ref="M27">SUM(M19:M26)</f>
        <v>0</v>
      </c>
      <c r="N27" s="234">
        <f t="shared" si="6" ref="N27">SUM(N19:N26)</f>
        <v>0</v>
      </c>
      <c r="O27" s="267" t="s">
        <v>85</v>
      </c>
      <c r="P27" s="268"/>
      <c r="Q27" s="233">
        <f>SUM(Q19:Q26)</f>
        <v>0</v>
      </c>
      <c r="R27" s="233">
        <f t="shared" si="7" ref="R27">SUM(R19:R26)</f>
        <v>0</v>
      </c>
      <c r="S27" s="234">
        <f t="shared" si="8" ref="S27">SUM(S19:S26)</f>
        <v>0</v>
      </c>
      <c r="T27" s="234">
        <f t="shared" si="9" ref="T27">SUM(T19:T26)</f>
        <v>0</v>
      </c>
      <c r="V27" s="160"/>
      <c r="W27" s="160"/>
      <c r="X27" s="160"/>
      <c r="Y27" s="160"/>
      <c r="Z27" s="160"/>
      <c r="AA27" s="160"/>
      <c r="AB27" s="160"/>
      <c r="AC27" s="160"/>
    </row>
    <row r="28" spans="1:29" ht="12.75">
      <c r="A28" s="202" t="str">
        <f>IF(LEN(C27)&lt;$U$2,"(Eintrag von mindestens "&amp;$U$2&amp;" Zeichen erforderlich!)","")</f>
        <v>(Eintrag von mindestens 3 Zeichen erforderlich!)</v>
      </c>
      <c r="B28" s="152"/>
      <c r="C28" s="152"/>
      <c r="D28" s="205"/>
      <c r="E28" s="202" t="str">
        <f>IF(LEN(G27)&lt;$U$2,"(Eintrag von mindestens "&amp;$U$2&amp;" Zeichen erforderlich!)","")</f>
        <v>(Eintrag von mindestens 3 Zeichen erforderlich!)</v>
      </c>
      <c r="F28" s="152"/>
      <c r="G28" s="152"/>
      <c r="H28" s="186"/>
      <c r="I28" s="262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62"/>
      <c r="V28" s="160"/>
      <c r="W28" s="160"/>
      <c r="X28" s="160"/>
      <c r="Y28" s="160"/>
      <c r="Z28" s="160"/>
      <c r="AA28" s="160"/>
      <c r="AB28" s="160"/>
      <c r="AC28" s="160"/>
    </row>
    <row r="29" spans="1:29" ht="12.75">
      <c r="A29" s="203" t="s">
        <v>62</v>
      </c>
      <c r="B29" s="152"/>
      <c r="C29" s="152"/>
      <c r="D29" s="205"/>
      <c r="E29" s="203" t="s">
        <v>62</v>
      </c>
      <c r="F29" s="152"/>
      <c r="G29" s="152"/>
      <c r="H29" s="186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V29" s="160"/>
      <c r="W29" s="160"/>
      <c r="X29" s="160"/>
      <c r="Y29" s="160"/>
      <c r="Z29" s="160"/>
      <c r="AA29" s="160"/>
      <c r="AB29" s="160"/>
      <c r="AC29" s="160"/>
    </row>
    <row r="30" spans="1:29" ht="12.75">
      <c r="A30" s="167" t="s">
        <v>99</v>
      </c>
      <c r="B30" s="152"/>
      <c r="C30" s="279"/>
      <c r="D30" s="205"/>
      <c r="E30" s="167" t="s">
        <v>99</v>
      </c>
      <c r="F30" s="152"/>
      <c r="G30" s="279"/>
      <c r="H30" s="186"/>
      <c r="I30" s="168" t="str">
        <f>"1. Projektjahr ("&amp;IF($E$5="","über Beginn Förderungszeitraum zu definieren!)",YEAR($E$5)&amp;"):")</f>
        <v>1. Projektjahr (2023):</v>
      </c>
      <c r="J30" s="169"/>
      <c r="K30" s="169"/>
      <c r="L30" s="169"/>
      <c r="M30" s="169"/>
      <c r="N30" s="169"/>
      <c r="O30" s="170"/>
      <c r="P30" s="170"/>
      <c r="Q30" s="170"/>
      <c r="R30" s="170"/>
      <c r="S30" s="170"/>
      <c r="T30" s="171"/>
      <c r="V30" s="160"/>
      <c r="W30" s="160"/>
      <c r="X30" s="160"/>
      <c r="Y30" s="160"/>
      <c r="Z30" s="160"/>
      <c r="AA30" s="160"/>
      <c r="AB30" s="160"/>
      <c r="AC30" s="160"/>
    </row>
    <row r="31" spans="1:29" ht="25.5">
      <c r="A31" s="275" t="s">
        <v>70</v>
      </c>
      <c r="B31" s="152"/>
      <c r="C31" s="275"/>
      <c r="D31" s="205"/>
      <c r="E31" s="275" t="s">
        <v>71</v>
      </c>
      <c r="F31" s="316"/>
      <c r="G31" s="316"/>
      <c r="H31" s="247"/>
      <c r="I31" s="208" t="s">
        <v>95</v>
      </c>
      <c r="J31" s="211"/>
      <c r="K31" s="227" t="s">
        <v>80</v>
      </c>
      <c r="L31" s="227" t="s">
        <v>81</v>
      </c>
      <c r="M31" s="228" t="s">
        <v>67</v>
      </c>
      <c r="N31" s="227" t="s">
        <v>82</v>
      </c>
      <c r="O31" s="209" t="s">
        <v>96</v>
      </c>
      <c r="P31" s="211"/>
      <c r="Q31" s="227" t="s">
        <v>80</v>
      </c>
      <c r="R31" s="227" t="s">
        <v>81</v>
      </c>
      <c r="S31" s="228" t="s">
        <v>67</v>
      </c>
      <c r="T31" s="254" t="s">
        <v>82</v>
      </c>
      <c r="V31" s="160"/>
      <c r="W31" s="160"/>
      <c r="X31" s="160"/>
      <c r="Y31" s="160"/>
      <c r="Z31" s="160"/>
      <c r="AA31" s="160"/>
      <c r="AB31" s="160"/>
      <c r="AC31" s="160"/>
    </row>
    <row r="32" spans="1:29" ht="12.75">
      <c r="A32" s="173"/>
      <c r="B32" s="302" t="s">
        <v>54</v>
      </c>
      <c r="C32" s="303"/>
      <c r="D32" s="204"/>
      <c r="E32" s="173"/>
      <c r="F32" s="302" t="s">
        <v>54</v>
      </c>
      <c r="G32" s="303"/>
      <c r="H32" s="251"/>
      <c r="I32" s="173"/>
      <c r="J32" s="278" t="s">
        <v>72</v>
      </c>
      <c r="K32" s="229"/>
      <c r="L32" s="229"/>
      <c r="M32" s="277">
        <f t="shared" si="10" ref="M32:M39">IFERROR(L32*$I$39+(L32-K32)*$A$37,0)</f>
        <v>0</v>
      </c>
      <c r="N32" s="266">
        <f>IF(ISNUMBER($I$37),L32*$I$37,0)</f>
        <v>0</v>
      </c>
      <c r="O32" s="173"/>
      <c r="P32" s="278" t="s">
        <v>72</v>
      </c>
      <c r="Q32" s="229"/>
      <c r="R32" s="229"/>
      <c r="S32" s="277">
        <f>IFERROR(R32*$O$39+(R32-Q32)*$E$37,0)</f>
        <v>0</v>
      </c>
      <c r="T32" s="265">
        <f>IF(ISNUMBER($O$37),R32*$O$37,0)</f>
        <v>0</v>
      </c>
      <c r="V32" s="160"/>
      <c r="W32" s="160"/>
      <c r="X32" s="160"/>
      <c r="Y32" s="160"/>
      <c r="Z32" s="160"/>
      <c r="AA32" s="160"/>
      <c r="AB32" s="160"/>
      <c r="AC32" s="160"/>
    </row>
    <row r="33" spans="1:29" ht="12.75">
      <c r="A33" s="174">
        <f>IF(A32&gt;0,A32*$U$3+MIN(A32,$U$6*14)*$U$4,0)</f>
        <v>0</v>
      </c>
      <c r="B33" s="302" t="s">
        <v>55</v>
      </c>
      <c r="C33" s="303"/>
      <c r="D33" s="204"/>
      <c r="E33" s="174">
        <f>IF(E32&gt;0,E32*$U$3+MIN(E32,$U$7*14)*$U$4,0)</f>
        <v>0</v>
      </c>
      <c r="F33" s="302" t="s">
        <v>55</v>
      </c>
      <c r="G33" s="303"/>
      <c r="H33" s="251"/>
      <c r="I33" s="174">
        <f>IF(I32&gt;0,I32*$U$3+MIN(I32,$U$6*14)*$U$4,0)</f>
        <v>0</v>
      </c>
      <c r="J33" s="278" t="s">
        <v>73</v>
      </c>
      <c r="K33" s="229"/>
      <c r="L33" s="229"/>
      <c r="M33" s="277">
        <f t="shared" si="10"/>
        <v>0</v>
      </c>
      <c r="N33" s="266">
        <f t="shared" si="11" ref="N33:N39">IF(ISNUMBER($I$37),L33*$I$37,0)</f>
        <v>0</v>
      </c>
      <c r="O33" s="174">
        <f>IF(O32&gt;0,O32*$U$3+MIN(O32,$U$6*14)*$U$4,0)</f>
        <v>0</v>
      </c>
      <c r="P33" s="278" t="s">
        <v>73</v>
      </c>
      <c r="Q33" s="229"/>
      <c r="R33" s="229"/>
      <c r="S33" s="277">
        <f t="shared" si="12" ref="S33:S39">IFERROR(R33*$O$39+(R33-Q33)*$E$37,0)</f>
        <v>0</v>
      </c>
      <c r="T33" s="265">
        <f>IF(ISNUMBER($O$37),R33*$O$37,0)</f>
        <v>0</v>
      </c>
      <c r="V33" s="160"/>
      <c r="W33" s="160"/>
      <c r="X33" s="160"/>
      <c r="Y33" s="160"/>
      <c r="Z33" s="160"/>
      <c r="AA33" s="160"/>
      <c r="AB33" s="160"/>
      <c r="AC33" s="160"/>
    </row>
    <row r="34" spans="1:29" ht="12.75">
      <c r="A34" s="174">
        <f>A32+A33</f>
        <v>0</v>
      </c>
      <c r="B34" s="302" t="s">
        <v>56</v>
      </c>
      <c r="C34" s="303"/>
      <c r="D34" s="204"/>
      <c r="E34" s="174">
        <f>E32+E33</f>
        <v>0</v>
      </c>
      <c r="F34" s="302" t="s">
        <v>56</v>
      </c>
      <c r="G34" s="303"/>
      <c r="H34" s="251"/>
      <c r="I34" s="174">
        <f>I32+I33</f>
        <v>0</v>
      </c>
      <c r="J34" s="278" t="s">
        <v>74</v>
      </c>
      <c r="K34" s="229"/>
      <c r="L34" s="229"/>
      <c r="M34" s="277">
        <f t="shared" si="10"/>
        <v>0</v>
      </c>
      <c r="N34" s="266">
        <f t="shared" si="11"/>
        <v>0</v>
      </c>
      <c r="O34" s="174">
        <f>O32+O33</f>
        <v>0</v>
      </c>
      <c r="P34" s="278" t="s">
        <v>74</v>
      </c>
      <c r="Q34" s="229"/>
      <c r="R34" s="229"/>
      <c r="S34" s="277">
        <f t="shared" si="12"/>
        <v>0</v>
      </c>
      <c r="T34" s="265">
        <f>IF(ISNUMBER($O$37),R34*$O$37,0)</f>
        <v>0</v>
      </c>
      <c r="V34" s="160"/>
      <c r="W34" s="160"/>
      <c r="X34" s="160"/>
      <c r="Y34" s="160"/>
      <c r="Z34" s="160"/>
      <c r="AA34" s="160"/>
      <c r="AB34" s="160"/>
      <c r="AC34" s="160"/>
    </row>
    <row r="35" spans="1:29" ht="12.75">
      <c r="A35" s="175">
        <f>$U$10</f>
        <v>1720</v>
      </c>
      <c r="B35" s="302" t="s">
        <v>57</v>
      </c>
      <c r="C35" s="303"/>
      <c r="D35" s="204"/>
      <c r="E35" s="175">
        <f>$U$10</f>
        <v>1720</v>
      </c>
      <c r="F35" s="302" t="s">
        <v>57</v>
      </c>
      <c r="G35" s="303"/>
      <c r="H35" s="251"/>
      <c r="I35" s="175">
        <f>$U$10</f>
        <v>1720</v>
      </c>
      <c r="J35" s="278" t="s">
        <v>75</v>
      </c>
      <c r="K35" s="229"/>
      <c r="L35" s="229"/>
      <c r="M35" s="277">
        <f t="shared" si="10"/>
        <v>0</v>
      </c>
      <c r="N35" s="266">
        <f t="shared" si="11"/>
        <v>0</v>
      </c>
      <c r="O35" s="175">
        <f>$U$10</f>
        <v>1720</v>
      </c>
      <c r="P35" s="278" t="s">
        <v>75</v>
      </c>
      <c r="Q35" s="229"/>
      <c r="R35" s="229"/>
      <c r="S35" s="277">
        <f t="shared" si="12"/>
        <v>0</v>
      </c>
      <c r="T35" s="265">
        <f t="shared" si="13" ref="T35:T39">IF(ISNUMBER($O$24),R35*$O$24,0)</f>
        <v>0</v>
      </c>
      <c r="V35" s="160"/>
      <c r="W35" s="160"/>
      <c r="X35" s="160"/>
      <c r="Y35" s="160"/>
      <c r="Z35" s="160"/>
      <c r="AA35" s="160"/>
      <c r="AB35" s="160"/>
      <c r="AC35" s="160"/>
    </row>
    <row r="36" spans="1:29" ht="12.75">
      <c r="A36" s="176"/>
      <c r="B36" s="302" t="s">
        <v>58</v>
      </c>
      <c r="C36" s="303"/>
      <c r="D36" s="204"/>
      <c r="E36" s="176"/>
      <c r="F36" s="302" t="s">
        <v>58</v>
      </c>
      <c r="G36" s="303"/>
      <c r="H36" s="251"/>
      <c r="I36" s="176"/>
      <c r="J36" s="278" t="s">
        <v>76</v>
      </c>
      <c r="K36" s="229"/>
      <c r="L36" s="229"/>
      <c r="M36" s="277">
        <f t="shared" si="10"/>
        <v>0</v>
      </c>
      <c r="N36" s="266">
        <f t="shared" si="11"/>
        <v>0</v>
      </c>
      <c r="O36" s="176"/>
      <c r="P36" s="278" t="s">
        <v>76</v>
      </c>
      <c r="Q36" s="229"/>
      <c r="R36" s="229"/>
      <c r="S36" s="277">
        <f t="shared" si="12"/>
        <v>0</v>
      </c>
      <c r="T36" s="265">
        <f t="shared" si="13"/>
        <v>0</v>
      </c>
      <c r="V36" s="160"/>
      <c r="W36" s="160"/>
      <c r="X36" s="160"/>
      <c r="Y36" s="160"/>
      <c r="Z36" s="160"/>
      <c r="AA36" s="160"/>
      <c r="AB36" s="160"/>
      <c r="AC36" s="160"/>
    </row>
    <row r="37" spans="1:29" ht="12.75">
      <c r="A37" s="206" t="str">
        <f>IF(OR(A32="",A36=""),"Eingabe fehlt!",ROUND(IFERROR(A34/(A35*A36/40),0),2))</f>
        <v>Eingabe fehlt!</v>
      </c>
      <c r="B37" s="302" t="s">
        <v>59</v>
      </c>
      <c r="C37" s="303"/>
      <c r="D37" s="204"/>
      <c r="E37" s="206" t="str">
        <f>IF(OR(E32="",E36=""),"Eingabe fehlt!",ROUND(IFERROR(E34/(E35*E36/40),0),2))</f>
        <v>Eingabe fehlt!</v>
      </c>
      <c r="F37" s="302" t="s">
        <v>59</v>
      </c>
      <c r="G37" s="303"/>
      <c r="H37" s="251"/>
      <c r="I37" s="206" t="str">
        <f>IF(OR(I32="",I36=""),"Eingabe fehlt!",ROUND(IFERROR(I34/(I35*I36/40),0),2))</f>
        <v>Eingabe fehlt!</v>
      </c>
      <c r="J37" s="278" t="s">
        <v>77</v>
      </c>
      <c r="K37" s="229"/>
      <c r="L37" s="229"/>
      <c r="M37" s="277">
        <f t="shared" si="10"/>
        <v>0</v>
      </c>
      <c r="N37" s="266">
        <f t="shared" si="11"/>
        <v>0</v>
      </c>
      <c r="O37" s="206" t="str">
        <f>IF(OR(O32="",O36=""),"Eingabe fehlt!",ROUND(IFERROR(O34/(O35*O36/40),0),2))</f>
        <v>Eingabe fehlt!</v>
      </c>
      <c r="P37" s="278" t="s">
        <v>77</v>
      </c>
      <c r="Q37" s="229"/>
      <c r="R37" s="229"/>
      <c r="S37" s="277">
        <f t="shared" si="12"/>
        <v>0</v>
      </c>
      <c r="T37" s="265">
        <f t="shared" si="13"/>
        <v>0</v>
      </c>
      <c r="V37" s="160"/>
      <c r="W37" s="160"/>
      <c r="X37" s="160"/>
      <c r="Y37" s="160"/>
      <c r="Z37" s="160"/>
      <c r="AA37" s="160"/>
      <c r="AB37" s="160"/>
      <c r="AC37" s="160"/>
    </row>
    <row r="38" spans="1:29" ht="12.75">
      <c r="A38" s="152"/>
      <c r="B38" s="152"/>
      <c r="C38" s="152"/>
      <c r="D38" s="152"/>
      <c r="E38" s="152"/>
      <c r="F38" s="152"/>
      <c r="G38" s="152"/>
      <c r="H38" s="186"/>
      <c r="I38" s="263" t="s">
        <v>79</v>
      </c>
      <c r="J38" s="278" t="s">
        <v>83</v>
      </c>
      <c r="K38" s="229"/>
      <c r="L38" s="229"/>
      <c r="M38" s="277">
        <f t="shared" si="10"/>
        <v>0</v>
      </c>
      <c r="N38" s="266">
        <f t="shared" si="11"/>
        <v>0</v>
      </c>
      <c r="O38" s="231" t="s">
        <v>79</v>
      </c>
      <c r="P38" s="278" t="s">
        <v>83</v>
      </c>
      <c r="Q38" s="229"/>
      <c r="R38" s="229"/>
      <c r="S38" s="277">
        <f t="shared" si="12"/>
        <v>0</v>
      </c>
      <c r="T38" s="265">
        <f t="shared" si="13"/>
        <v>0</v>
      </c>
      <c r="V38" s="160"/>
      <c r="W38" s="160"/>
      <c r="X38" s="160"/>
      <c r="Y38" s="160"/>
      <c r="Z38" s="160"/>
      <c r="AA38" s="160"/>
      <c r="AB38" s="160"/>
      <c r="AC38" s="160"/>
    </row>
    <row r="39" spans="1:29" ht="12.75">
      <c r="A39" s="178"/>
      <c r="B39" s="178"/>
      <c r="C39" s="178"/>
      <c r="D39" s="178"/>
      <c r="E39" s="178"/>
      <c r="F39" s="178"/>
      <c r="G39" s="178"/>
      <c r="H39" s="249"/>
      <c r="I39" s="264">
        <f>IFERROR(I37-$A$37,0)</f>
        <v>0</v>
      </c>
      <c r="J39" s="278" t="s">
        <v>84</v>
      </c>
      <c r="K39" s="229"/>
      <c r="L39" s="230"/>
      <c r="M39" s="277">
        <f t="shared" si="10"/>
        <v>0</v>
      </c>
      <c r="N39" s="266">
        <f t="shared" si="11"/>
        <v>0</v>
      </c>
      <c r="O39" s="264">
        <f>IFERROR(O37-$E$37,0)</f>
        <v>0</v>
      </c>
      <c r="P39" s="278" t="s">
        <v>84</v>
      </c>
      <c r="Q39" s="229"/>
      <c r="R39" s="230"/>
      <c r="S39" s="277">
        <f t="shared" si="12"/>
        <v>0</v>
      </c>
      <c r="T39" s="265">
        <f t="shared" si="13"/>
        <v>0</v>
      </c>
      <c r="V39" s="160"/>
      <c r="W39" s="160"/>
      <c r="X39" s="160"/>
      <c r="Y39" s="160"/>
      <c r="Z39" s="160"/>
      <c r="AA39" s="160"/>
      <c r="AB39" s="160"/>
      <c r="AC39" s="160"/>
    </row>
    <row r="40" spans="1:29" ht="12.75">
      <c r="A40" s="269" t="s">
        <v>11</v>
      </c>
      <c r="B40" s="152"/>
      <c r="C40" s="163"/>
      <c r="D40" s="258"/>
      <c r="E40" s="259" t="s">
        <v>11</v>
      </c>
      <c r="F40" s="152"/>
      <c r="G40" s="163"/>
      <c r="H40" s="237"/>
      <c r="I40" s="304" t="s">
        <v>85</v>
      </c>
      <c r="J40" s="305"/>
      <c r="K40" s="233">
        <f>SUM(K32:K39)</f>
        <v>0</v>
      </c>
      <c r="L40" s="233">
        <f t="shared" si="14" ref="L40:N40">SUM(L32:L39)</f>
        <v>0</v>
      </c>
      <c r="M40" s="234">
        <f t="shared" si="14"/>
        <v>0</v>
      </c>
      <c r="N40" s="234">
        <f t="shared" si="14"/>
        <v>0</v>
      </c>
      <c r="O40" s="304" t="s">
        <v>85</v>
      </c>
      <c r="P40" s="305"/>
      <c r="Q40" s="233">
        <f>SUM(Q32:Q39)</f>
        <v>0</v>
      </c>
      <c r="R40" s="233">
        <f t="shared" si="15" ref="R40:T40">SUM(R32:R39)</f>
        <v>0</v>
      </c>
      <c r="S40" s="234">
        <f t="shared" si="15"/>
        <v>0</v>
      </c>
      <c r="T40" s="234">
        <f t="shared" si="15"/>
        <v>0</v>
      </c>
      <c r="V40" s="160"/>
      <c r="W40" s="160"/>
      <c r="X40" s="160"/>
      <c r="Y40" s="160"/>
      <c r="Z40" s="160"/>
      <c r="AA40" s="160"/>
      <c r="AB40" s="160"/>
      <c r="AC40" s="160"/>
    </row>
    <row r="41" spans="1:29" ht="12.75">
      <c r="A41" s="202" t="str">
        <f>IF(LEN(C40)&lt;$U$2,"(Eintrag von mindestens "&amp;$U$2&amp;" Zeichen erforderlich!)","")</f>
        <v>(Eintrag von mindestens 3 Zeichen erforderlich!)</v>
      </c>
      <c r="B41" s="152"/>
      <c r="C41" s="152"/>
      <c r="D41" s="152"/>
      <c r="E41" s="202" t="str">
        <f>IF(LEN(G40)&lt;$U$2,"(Eintrag von mindestens "&amp;$U$2&amp;" Zeichen erforderlich!)","")</f>
        <v>(Eintrag von mindestens 3 Zeichen erforderlich!)</v>
      </c>
      <c r="F41" s="152"/>
      <c r="G41" s="152"/>
      <c r="H41" s="186"/>
      <c r="I41" s="271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72"/>
      <c r="V41" s="160"/>
      <c r="W41" s="160"/>
      <c r="X41" s="160"/>
      <c r="Y41" s="160"/>
      <c r="Z41" s="160"/>
      <c r="AA41" s="160"/>
      <c r="AB41" s="160"/>
      <c r="AC41" s="160"/>
    </row>
    <row r="42" spans="1:29" ht="12.75">
      <c r="A42" s="203" t="s">
        <v>62</v>
      </c>
      <c r="B42" s="152"/>
      <c r="C42" s="152"/>
      <c r="D42" s="152"/>
      <c r="E42" s="203" t="s">
        <v>62</v>
      </c>
      <c r="F42" s="152"/>
      <c r="G42" s="152"/>
      <c r="H42" s="186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73"/>
      <c r="V42" s="160"/>
      <c r="W42" s="160"/>
      <c r="X42" s="160"/>
      <c r="Y42" s="160"/>
      <c r="Z42" s="160"/>
      <c r="AA42" s="160"/>
      <c r="AB42" s="160"/>
      <c r="AC42" s="160"/>
    </row>
    <row r="43" spans="1:29" ht="12.75">
      <c r="A43" s="167" t="s">
        <v>99</v>
      </c>
      <c r="B43" s="152"/>
      <c r="D43" s="152"/>
      <c r="E43" s="167" t="s">
        <v>99</v>
      </c>
      <c r="F43" s="152"/>
      <c r="G43" s="279"/>
      <c r="H43" s="186"/>
      <c r="I43" s="168" t="str">
        <f>"1. Projektjahr ("&amp;IF($E$5="","über Beginn Förderungszeitraum zu definieren!)",YEAR($E$5)&amp;"):")</f>
        <v>1. Projektjahr (2023):</v>
      </c>
      <c r="J43" s="169"/>
      <c r="K43" s="169"/>
      <c r="L43" s="169"/>
      <c r="M43" s="169"/>
      <c r="N43" s="169"/>
      <c r="O43" s="170"/>
      <c r="P43" s="170"/>
      <c r="Q43" s="170"/>
      <c r="R43" s="170"/>
      <c r="S43" s="169"/>
      <c r="T43" s="280"/>
      <c r="V43" s="160"/>
      <c r="W43" s="160"/>
      <c r="X43" s="160"/>
      <c r="Y43" s="160"/>
      <c r="Z43" s="160"/>
      <c r="AA43" s="160"/>
      <c r="AB43" s="160"/>
      <c r="AC43" s="160"/>
    </row>
    <row r="44" spans="1:29" ht="25.5">
      <c r="A44" s="275" t="s">
        <v>68</v>
      </c>
      <c r="B44" s="152"/>
      <c r="C44" s="275"/>
      <c r="D44" s="172"/>
      <c r="E44" s="275" t="s">
        <v>69</v>
      </c>
      <c r="F44" s="316"/>
      <c r="G44" s="316"/>
      <c r="H44" s="247"/>
      <c r="I44" s="208" t="s">
        <v>91</v>
      </c>
      <c r="J44" s="211"/>
      <c r="K44" s="227" t="s">
        <v>80</v>
      </c>
      <c r="L44" s="227" t="s">
        <v>81</v>
      </c>
      <c r="M44" s="228" t="s">
        <v>67</v>
      </c>
      <c r="N44" s="227" t="s">
        <v>82</v>
      </c>
      <c r="O44" s="209" t="s">
        <v>92</v>
      </c>
      <c r="P44" s="211"/>
      <c r="Q44" s="227" t="s">
        <v>80</v>
      </c>
      <c r="R44" s="227" t="s">
        <v>81</v>
      </c>
      <c r="S44" s="228" t="s">
        <v>67</v>
      </c>
      <c r="T44" s="254" t="s">
        <v>82</v>
      </c>
      <c r="V44" s="160"/>
      <c r="W44" s="160"/>
      <c r="X44" s="160"/>
      <c r="Y44" s="160"/>
      <c r="Z44" s="160"/>
      <c r="AA44" s="160"/>
      <c r="AB44" s="160"/>
      <c r="AC44" s="160"/>
    </row>
    <row r="45" spans="1:29" ht="12.75">
      <c r="A45" s="173"/>
      <c r="B45" s="302" t="s">
        <v>54</v>
      </c>
      <c r="C45" s="303"/>
      <c r="D45" s="204"/>
      <c r="E45" s="173"/>
      <c r="F45" s="302" t="s">
        <v>54</v>
      </c>
      <c r="G45" s="303"/>
      <c r="H45" s="251"/>
      <c r="I45" s="173"/>
      <c r="J45" s="278" t="s">
        <v>72</v>
      </c>
      <c r="K45" s="229"/>
      <c r="L45" s="229"/>
      <c r="M45" s="277">
        <f t="shared" si="16" ref="M45:M52">IFERROR(L45*$I$52+(L45-K45)*$A$50,0)</f>
        <v>0</v>
      </c>
      <c r="N45" s="265">
        <f>IF(ISNUMBER($I$50),L45*$I$50,0)</f>
        <v>0</v>
      </c>
      <c r="O45" s="173"/>
      <c r="P45" s="278" t="s">
        <v>72</v>
      </c>
      <c r="Q45" s="229"/>
      <c r="R45" s="229"/>
      <c r="S45" s="277">
        <f>IFERROR(R45*$O$52+(R45-Q45)*$E$50,0)</f>
        <v>0</v>
      </c>
      <c r="T45" s="265">
        <f>IF(ISNUMBER($O$50),R45*$O$50,0)</f>
        <v>0</v>
      </c>
      <c r="V45" s="160"/>
      <c r="W45" s="160"/>
      <c r="X45" s="160"/>
      <c r="Y45" s="160"/>
      <c r="Z45" s="160"/>
      <c r="AA45" s="160"/>
      <c r="AB45" s="160"/>
      <c r="AC45" s="160"/>
    </row>
    <row r="46" spans="1:29" ht="12.75">
      <c r="A46" s="174">
        <f>IF(A45&gt;0,A45*$U$3+MIN(A45,$U$6*14)*$U$4,0)</f>
        <v>0</v>
      </c>
      <c r="B46" s="302" t="s">
        <v>55</v>
      </c>
      <c r="C46" s="303"/>
      <c r="D46" s="204"/>
      <c r="E46" s="174">
        <f>IF(E45&gt;0,E45*$U$3+MIN(E45,$U$7*14)*$U$4,0)</f>
        <v>0</v>
      </c>
      <c r="F46" s="302" t="s">
        <v>55</v>
      </c>
      <c r="G46" s="303"/>
      <c r="H46" s="251"/>
      <c r="I46" s="174">
        <f>IF(I45&gt;0,I45*$U$3+MIN(I45,$U$6*14)*$U$4,0)</f>
        <v>0</v>
      </c>
      <c r="J46" s="278" t="s">
        <v>73</v>
      </c>
      <c r="K46" s="229"/>
      <c r="L46" s="229"/>
      <c r="M46" s="277">
        <f t="shared" si="16"/>
        <v>0</v>
      </c>
      <c r="N46" s="265">
        <f t="shared" si="17" ref="N46:N52">IF(ISNUMBER($I$50),L46*$I$50,0)</f>
        <v>0</v>
      </c>
      <c r="O46" s="174">
        <f>IF(O45&gt;0,O45*$U$3+MIN(O45,$U$6*14)*$U$4,0)</f>
        <v>0</v>
      </c>
      <c r="P46" s="278" t="s">
        <v>73</v>
      </c>
      <c r="Q46" s="229"/>
      <c r="R46" s="229"/>
      <c r="S46" s="277">
        <f t="shared" si="18" ref="S46:S52">IFERROR(R46*$O$52+(R46-Q46)*$E$50,0)</f>
        <v>0</v>
      </c>
      <c r="T46" s="265">
        <f t="shared" si="19" ref="T46:T52">IF(ISNUMBER($O$50),R46*$O$50,0)</f>
        <v>0</v>
      </c>
      <c r="V46" s="160"/>
      <c r="W46" s="160"/>
      <c r="X46" s="160"/>
      <c r="Y46" s="160"/>
      <c r="Z46" s="160"/>
      <c r="AA46" s="160"/>
      <c r="AB46" s="160"/>
      <c r="AC46" s="160"/>
    </row>
    <row r="47" spans="1:29" ht="12.75">
      <c r="A47" s="174">
        <f>A45+A46</f>
        <v>0</v>
      </c>
      <c r="B47" s="302" t="s">
        <v>56</v>
      </c>
      <c r="C47" s="303"/>
      <c r="D47" s="204"/>
      <c r="E47" s="174">
        <f>E45+E46</f>
        <v>0</v>
      </c>
      <c r="F47" s="302" t="s">
        <v>56</v>
      </c>
      <c r="G47" s="303"/>
      <c r="H47" s="251"/>
      <c r="I47" s="174">
        <f>I45+I46</f>
        <v>0</v>
      </c>
      <c r="J47" s="278" t="s">
        <v>74</v>
      </c>
      <c r="K47" s="229"/>
      <c r="L47" s="229"/>
      <c r="M47" s="277">
        <f t="shared" si="16"/>
        <v>0</v>
      </c>
      <c r="N47" s="265">
        <f t="shared" si="17"/>
        <v>0</v>
      </c>
      <c r="O47" s="174">
        <f>O45+O46</f>
        <v>0</v>
      </c>
      <c r="P47" s="278" t="s">
        <v>74</v>
      </c>
      <c r="Q47" s="229"/>
      <c r="R47" s="229"/>
      <c r="S47" s="277">
        <f t="shared" si="18"/>
        <v>0</v>
      </c>
      <c r="T47" s="265">
        <f t="shared" si="19"/>
        <v>0</v>
      </c>
      <c r="V47" s="160"/>
      <c r="W47" s="160"/>
      <c r="X47" s="160"/>
      <c r="Y47" s="160"/>
      <c r="Z47" s="160"/>
      <c r="AA47" s="160"/>
      <c r="AB47" s="160"/>
      <c r="AC47" s="160"/>
    </row>
    <row r="48" spans="1:29" ht="12.75">
      <c r="A48" s="175">
        <f>$U$10</f>
        <v>1720</v>
      </c>
      <c r="B48" s="302" t="s">
        <v>57</v>
      </c>
      <c r="C48" s="303"/>
      <c r="D48" s="204"/>
      <c r="E48" s="175">
        <f>$U$10</f>
        <v>1720</v>
      </c>
      <c r="F48" s="302" t="s">
        <v>57</v>
      </c>
      <c r="G48" s="303"/>
      <c r="H48" s="251"/>
      <c r="I48" s="175">
        <f>$U$10</f>
        <v>1720</v>
      </c>
      <c r="J48" s="278" t="s">
        <v>75</v>
      </c>
      <c r="K48" s="229"/>
      <c r="L48" s="229"/>
      <c r="M48" s="277">
        <f t="shared" si="16"/>
        <v>0</v>
      </c>
      <c r="N48" s="265">
        <f t="shared" si="17"/>
        <v>0</v>
      </c>
      <c r="O48" s="175">
        <f>$U$10</f>
        <v>1720</v>
      </c>
      <c r="P48" s="278" t="s">
        <v>75</v>
      </c>
      <c r="Q48" s="229"/>
      <c r="R48" s="229"/>
      <c r="S48" s="277">
        <f t="shared" si="18"/>
        <v>0</v>
      </c>
      <c r="T48" s="265">
        <f t="shared" si="19"/>
        <v>0</v>
      </c>
      <c r="V48" s="160"/>
      <c r="W48" s="160"/>
      <c r="X48" s="160"/>
      <c r="Y48" s="160"/>
      <c r="Z48" s="160"/>
      <c r="AA48" s="160"/>
      <c r="AB48" s="160"/>
      <c r="AC48" s="160"/>
    </row>
    <row r="49" spans="1:29" ht="12.75">
      <c r="A49" s="176"/>
      <c r="B49" s="302" t="s">
        <v>58</v>
      </c>
      <c r="C49" s="303"/>
      <c r="D49" s="204"/>
      <c r="E49" s="176"/>
      <c r="F49" s="302" t="s">
        <v>58</v>
      </c>
      <c r="G49" s="303"/>
      <c r="H49" s="251"/>
      <c r="I49" s="176"/>
      <c r="J49" s="278" t="s">
        <v>76</v>
      </c>
      <c r="K49" s="229"/>
      <c r="L49" s="229"/>
      <c r="M49" s="277">
        <f t="shared" si="16"/>
        <v>0</v>
      </c>
      <c r="N49" s="265">
        <f t="shared" si="17"/>
        <v>0</v>
      </c>
      <c r="O49" s="176"/>
      <c r="P49" s="278" t="s">
        <v>76</v>
      </c>
      <c r="Q49" s="229"/>
      <c r="R49" s="229"/>
      <c r="S49" s="277">
        <f t="shared" si="18"/>
        <v>0</v>
      </c>
      <c r="T49" s="265">
        <f t="shared" si="19"/>
        <v>0</v>
      </c>
      <c r="V49" s="160"/>
      <c r="W49" s="160"/>
      <c r="X49" s="160"/>
      <c r="Y49" s="160"/>
      <c r="Z49" s="160"/>
      <c r="AA49" s="160"/>
      <c r="AB49" s="160"/>
      <c r="AC49" s="160"/>
    </row>
    <row r="50" spans="1:29" ht="12.75">
      <c r="A50" s="206" t="str">
        <f>IF(OR(A45="",A49=""),"Eingabe fehlt!",ROUND(IFERROR(A47/(A48*A49/40),0),2))</f>
        <v>Eingabe fehlt!</v>
      </c>
      <c r="B50" s="302" t="s">
        <v>59</v>
      </c>
      <c r="C50" s="303"/>
      <c r="D50" s="204"/>
      <c r="E50" s="206" t="str">
        <f>IF(OR(E45="",E49=""),"Eingabe fehlt!",ROUND(IFERROR(E47/(E48*E49/40),0),2))</f>
        <v>Eingabe fehlt!</v>
      </c>
      <c r="F50" s="302" t="s">
        <v>59</v>
      </c>
      <c r="G50" s="303"/>
      <c r="H50" s="251"/>
      <c r="I50" s="206" t="str">
        <f>IF(OR(I45="",I49=""),"Eingabe fehlt!",ROUND(IFERROR(I47/(I48*I49/40),0),2))</f>
        <v>Eingabe fehlt!</v>
      </c>
      <c r="J50" s="278" t="s">
        <v>77</v>
      </c>
      <c r="K50" s="229"/>
      <c r="L50" s="229"/>
      <c r="M50" s="277">
        <f t="shared" si="16"/>
        <v>0</v>
      </c>
      <c r="N50" s="265">
        <f t="shared" si="17"/>
        <v>0</v>
      </c>
      <c r="O50" s="206" t="str">
        <f>IF(OR(O45="",O49=""),"Eingabe fehlt!",ROUND(IFERROR(O47/(O48*O49/40),0),2))</f>
        <v>Eingabe fehlt!</v>
      </c>
      <c r="P50" s="278" t="s">
        <v>77</v>
      </c>
      <c r="Q50" s="229"/>
      <c r="R50" s="229"/>
      <c r="S50" s="277">
        <f t="shared" si="18"/>
        <v>0</v>
      </c>
      <c r="T50" s="265">
        <f t="shared" si="19"/>
        <v>0</v>
      </c>
      <c r="V50" s="160"/>
      <c r="W50" s="160"/>
      <c r="X50" s="160"/>
      <c r="Y50" s="160"/>
      <c r="Z50" s="160"/>
      <c r="AA50" s="160"/>
      <c r="AB50" s="160"/>
      <c r="AC50" s="160"/>
    </row>
    <row r="51" spans="1:29" ht="12.75">
      <c r="A51" s="152"/>
      <c r="B51" s="152"/>
      <c r="C51" s="152"/>
      <c r="D51" s="152"/>
      <c r="E51" s="152"/>
      <c r="F51" s="152"/>
      <c r="G51" s="152"/>
      <c r="H51" s="186"/>
      <c r="I51" s="263" t="s">
        <v>79</v>
      </c>
      <c r="J51" s="278" t="s">
        <v>83</v>
      </c>
      <c r="K51" s="229"/>
      <c r="L51" s="229"/>
      <c r="M51" s="277">
        <f t="shared" si="16"/>
        <v>0</v>
      </c>
      <c r="N51" s="265">
        <f t="shared" si="17"/>
        <v>0</v>
      </c>
      <c r="O51" s="270" t="s">
        <v>79</v>
      </c>
      <c r="P51" s="278" t="s">
        <v>83</v>
      </c>
      <c r="Q51" s="229"/>
      <c r="R51" s="229"/>
      <c r="S51" s="277">
        <f t="shared" si="18"/>
        <v>0</v>
      </c>
      <c r="T51" s="265">
        <f t="shared" si="19"/>
        <v>0</v>
      </c>
      <c r="V51" s="160"/>
      <c r="W51" s="160"/>
      <c r="X51" s="160"/>
      <c r="Y51" s="160"/>
      <c r="Z51" s="160"/>
      <c r="AA51" s="160"/>
      <c r="AB51" s="160"/>
      <c r="AC51" s="160"/>
    </row>
    <row r="52" spans="1:29" ht="12.75">
      <c r="A52" s="152"/>
      <c r="B52" s="152"/>
      <c r="C52" s="152"/>
      <c r="D52" s="152"/>
      <c r="E52" s="152"/>
      <c r="F52" s="152"/>
      <c r="G52" s="152"/>
      <c r="H52" s="186"/>
      <c r="I52" s="264">
        <f>IFERROR(I50-$A$50,0)</f>
        <v>0</v>
      </c>
      <c r="J52" s="278" t="s">
        <v>84</v>
      </c>
      <c r="K52" s="229"/>
      <c r="L52" s="230"/>
      <c r="M52" s="277">
        <f t="shared" si="16"/>
        <v>0</v>
      </c>
      <c r="N52" s="265">
        <f t="shared" si="17"/>
        <v>0</v>
      </c>
      <c r="O52" s="264">
        <f>IFERROR(O50-$E$50,0)</f>
        <v>0</v>
      </c>
      <c r="P52" s="278" t="s">
        <v>84</v>
      </c>
      <c r="Q52" s="229"/>
      <c r="R52" s="230"/>
      <c r="S52" s="277">
        <f t="shared" si="18"/>
        <v>0</v>
      </c>
      <c r="T52" s="265">
        <f t="shared" si="19"/>
        <v>0</v>
      </c>
      <c r="V52" s="160"/>
      <c r="W52" s="160"/>
      <c r="X52" s="160"/>
      <c r="Y52" s="160"/>
      <c r="Z52" s="160"/>
      <c r="AA52" s="160"/>
      <c r="AB52" s="160"/>
      <c r="AC52" s="160"/>
    </row>
    <row r="53" spans="1:29" ht="12.75">
      <c r="A53" s="269" t="s">
        <v>11</v>
      </c>
      <c r="B53" s="152"/>
      <c r="C53" s="163"/>
      <c r="D53" s="152"/>
      <c r="E53" s="269" t="s">
        <v>11</v>
      </c>
      <c r="F53" s="152"/>
      <c r="G53" s="163"/>
      <c r="H53" s="237"/>
      <c r="I53" s="304" t="s">
        <v>85</v>
      </c>
      <c r="J53" s="305"/>
      <c r="K53" s="233">
        <f>SUM(K45:K52)</f>
        <v>0</v>
      </c>
      <c r="L53" s="233">
        <f t="shared" si="20" ref="L53:N53">SUM(L45:L52)</f>
        <v>0</v>
      </c>
      <c r="M53" s="234">
        <f t="shared" si="20"/>
        <v>0</v>
      </c>
      <c r="N53" s="234">
        <f t="shared" si="20"/>
        <v>0</v>
      </c>
      <c r="O53" s="304" t="s">
        <v>85</v>
      </c>
      <c r="P53" s="305"/>
      <c r="Q53" s="233">
        <f>SUM(Q45:Q52)</f>
        <v>0</v>
      </c>
      <c r="R53" s="233">
        <f t="shared" si="21" ref="R53:T53">SUM(R45:R52)</f>
        <v>0</v>
      </c>
      <c r="S53" s="234">
        <f t="shared" si="21"/>
        <v>0</v>
      </c>
      <c r="T53" s="234">
        <f t="shared" si="21"/>
        <v>0</v>
      </c>
      <c r="V53" s="160"/>
      <c r="W53" s="160"/>
      <c r="X53" s="160"/>
      <c r="Y53" s="160"/>
      <c r="Z53" s="160"/>
      <c r="AA53" s="160"/>
      <c r="AB53" s="160"/>
      <c r="AC53" s="160"/>
    </row>
    <row r="54" spans="1:29" ht="12.75">
      <c r="A54" s="202" t="str">
        <f>IF(LEN(C53)&lt;$U$2,"(Eintrag von mindestens "&amp;$U$2&amp;" Zeichen erforderlich!)","")</f>
        <v>(Eintrag von mindestens 3 Zeichen erforderlich!)</v>
      </c>
      <c r="B54" s="152"/>
      <c r="C54" s="152"/>
      <c r="D54" s="152"/>
      <c r="E54" s="202" t="str">
        <f>IF(LEN(G53)&lt;$U$2,"(Eintrag von mindestens "&amp;$U$2&amp;" Zeichen erforderlich!)","")</f>
        <v>(Eintrag von mindestens 3 Zeichen erforderlich!)</v>
      </c>
      <c r="F54" s="152"/>
      <c r="G54" s="152"/>
      <c r="H54" s="186"/>
      <c r="I54" s="27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72"/>
      <c r="V54" s="160"/>
      <c r="W54" s="160"/>
      <c r="X54" s="160"/>
      <c r="Y54" s="160"/>
      <c r="Z54" s="160"/>
      <c r="AA54" s="160"/>
      <c r="AB54" s="160"/>
      <c r="AC54" s="160"/>
    </row>
    <row r="55" spans="1:29" ht="12.75">
      <c r="A55" s="203" t="s">
        <v>62</v>
      </c>
      <c r="B55" s="152"/>
      <c r="C55" s="152"/>
      <c r="D55" s="152"/>
      <c r="E55" s="203" t="s">
        <v>62</v>
      </c>
      <c r="F55" s="152"/>
      <c r="G55" s="152"/>
      <c r="H55" s="186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73"/>
      <c r="V55" s="160"/>
      <c r="W55" s="160"/>
      <c r="X55" s="160"/>
      <c r="Y55" s="160"/>
      <c r="Z55" s="160"/>
      <c r="AA55" s="160"/>
      <c r="AB55" s="160"/>
      <c r="AC55" s="160"/>
    </row>
    <row r="56" spans="1:29" ht="12.75">
      <c r="A56" s="167" t="s">
        <v>99</v>
      </c>
      <c r="B56" s="152"/>
      <c r="D56" s="152"/>
      <c r="E56" s="167" t="s">
        <v>99</v>
      </c>
      <c r="F56" s="152"/>
      <c r="G56" s="279"/>
      <c r="H56" s="186"/>
      <c r="I56" s="168" t="str">
        <f>"1. Projektjahr ("&amp;IF($E$5="","über Beginn Förderungszeitraum zu definieren!)",YEAR($E$5)&amp;"):")</f>
        <v>1. Projektjahr (2023):</v>
      </c>
      <c r="J56" s="169"/>
      <c r="K56" s="169"/>
      <c r="L56" s="169"/>
      <c r="M56" s="169"/>
      <c r="N56" s="169"/>
      <c r="O56" s="170"/>
      <c r="P56" s="170"/>
      <c r="Q56" s="170"/>
      <c r="R56" s="170"/>
      <c r="S56" s="169"/>
      <c r="T56" s="280"/>
      <c r="V56" s="160"/>
      <c r="W56" s="160"/>
      <c r="X56" s="160"/>
      <c r="Y56" s="160"/>
      <c r="Z56" s="160"/>
      <c r="AA56" s="160"/>
      <c r="AB56" s="160"/>
      <c r="AC56" s="160"/>
    </row>
    <row r="57" spans="1:29" ht="25.5">
      <c r="A57" s="275" t="s">
        <v>63</v>
      </c>
      <c r="B57" s="152"/>
      <c r="C57" s="275"/>
      <c r="D57" s="172"/>
      <c r="E57" s="275" t="s">
        <v>64</v>
      </c>
      <c r="F57" s="316"/>
      <c r="G57" s="316"/>
      <c r="H57" s="247"/>
      <c r="I57" s="208" t="s">
        <v>88</v>
      </c>
      <c r="J57" s="211"/>
      <c r="K57" s="227" t="s">
        <v>80</v>
      </c>
      <c r="L57" s="227" t="s">
        <v>81</v>
      </c>
      <c r="M57" s="228" t="s">
        <v>67</v>
      </c>
      <c r="N57" s="227" t="s">
        <v>82</v>
      </c>
      <c r="O57" s="209" t="s">
        <v>90</v>
      </c>
      <c r="P57" s="211"/>
      <c r="Q57" s="227" t="s">
        <v>80</v>
      </c>
      <c r="R57" s="227" t="s">
        <v>81</v>
      </c>
      <c r="S57" s="228" t="s">
        <v>67</v>
      </c>
      <c r="T57" s="254" t="s">
        <v>82</v>
      </c>
      <c r="V57" s="160"/>
      <c r="W57" s="160"/>
      <c r="X57" s="160"/>
      <c r="Y57" s="160"/>
      <c r="Z57" s="160"/>
      <c r="AA57" s="160"/>
      <c r="AB57" s="160"/>
      <c r="AC57" s="160"/>
    </row>
    <row r="58" spans="1:29" ht="12.75">
      <c r="A58" s="173"/>
      <c r="B58" s="302" t="s">
        <v>54</v>
      </c>
      <c r="C58" s="303"/>
      <c r="D58" s="204"/>
      <c r="E58" s="173"/>
      <c r="F58" s="302" t="s">
        <v>54</v>
      </c>
      <c r="G58" s="303"/>
      <c r="H58" s="251"/>
      <c r="I58" s="213"/>
      <c r="J58" s="278" t="s">
        <v>72</v>
      </c>
      <c r="K58" s="229"/>
      <c r="L58" s="229"/>
      <c r="M58" s="277">
        <f t="shared" si="22" ref="M58:M65">IFERROR(L58*$I$65+(L58-K58)*$A$63,0)</f>
        <v>0</v>
      </c>
      <c r="N58" s="265">
        <f>IF(ISNUMBER($I$63),L58*$I$63,0)</f>
        <v>0</v>
      </c>
      <c r="O58" s="173"/>
      <c r="P58" s="278" t="s">
        <v>72</v>
      </c>
      <c r="Q58" s="229"/>
      <c r="R58" s="229"/>
      <c r="S58" s="277">
        <f>IFERROR(R58*$O$65+(R58-Q58)*$E$63,0)</f>
        <v>0</v>
      </c>
      <c r="T58" s="265">
        <f>IF(ISNUMBER($O$63),R58*$O$63,0)</f>
        <v>0</v>
      </c>
      <c r="V58" s="160"/>
      <c r="W58" s="160"/>
      <c r="X58" s="160"/>
      <c r="Y58" s="160"/>
      <c r="Z58" s="160"/>
      <c r="AA58" s="160"/>
      <c r="AB58" s="160"/>
      <c r="AC58" s="160"/>
    </row>
    <row r="59" spans="1:29" ht="12.75">
      <c r="A59" s="174">
        <f>IF(A58&gt;0,A58*$U$3+MIN(A58,$U$6*14)*$U$4,0)</f>
        <v>0</v>
      </c>
      <c r="B59" s="302" t="s">
        <v>55</v>
      </c>
      <c r="C59" s="303"/>
      <c r="D59" s="204"/>
      <c r="E59" s="174">
        <f>IF(E58&gt;0,E58*$U$3+MIN(E58,$U$6*14)*$U$4,0)</f>
        <v>0</v>
      </c>
      <c r="F59" s="302" t="s">
        <v>55</v>
      </c>
      <c r="G59" s="303"/>
      <c r="H59" s="251"/>
      <c r="I59" s="174">
        <f>IF(I58&gt;0,I58*$U$3+MIN(I58,$U$6*14)*$U$4,0)</f>
        <v>0</v>
      </c>
      <c r="J59" s="278" t="s">
        <v>73</v>
      </c>
      <c r="K59" s="229"/>
      <c r="L59" s="229"/>
      <c r="M59" s="277">
        <f t="shared" si="22"/>
        <v>0</v>
      </c>
      <c r="N59" s="265">
        <f t="shared" si="23" ref="N59:N65">IF(ISNUMBER($I$63),L59*$I$63,0)</f>
        <v>0</v>
      </c>
      <c r="O59" s="174">
        <f>IF(O58&gt;0,O58*$U$3+MIN(O58,$U$6*14)*$U$4,0)</f>
        <v>0</v>
      </c>
      <c r="P59" s="278" t="s">
        <v>73</v>
      </c>
      <c r="Q59" s="229"/>
      <c r="R59" s="229"/>
      <c r="S59" s="277">
        <f t="shared" si="24" ref="S59:S65">IFERROR(R59*$O$65+(R59-Q59)*$E$63,0)</f>
        <v>0</v>
      </c>
      <c r="T59" s="265">
        <f t="shared" si="25" ref="T59:T65">IF(ISNUMBER($O$63),R59*$O$63,0)</f>
        <v>0</v>
      </c>
      <c r="V59" s="160"/>
      <c r="W59" s="160"/>
      <c r="X59" s="160"/>
      <c r="Y59" s="160"/>
      <c r="Z59" s="160"/>
      <c r="AA59" s="160"/>
      <c r="AB59" s="160"/>
      <c r="AC59" s="160"/>
    </row>
    <row r="60" spans="1:29" ht="12.75">
      <c r="A60" s="174">
        <f>A58+A59</f>
        <v>0</v>
      </c>
      <c r="B60" s="302" t="s">
        <v>56</v>
      </c>
      <c r="C60" s="303"/>
      <c r="D60" s="204"/>
      <c r="E60" s="174">
        <f>E58+E59</f>
        <v>0</v>
      </c>
      <c r="F60" s="302" t="s">
        <v>56</v>
      </c>
      <c r="G60" s="303"/>
      <c r="H60" s="251"/>
      <c r="I60" s="174">
        <f>I58+I59</f>
        <v>0</v>
      </c>
      <c r="J60" s="278" t="s">
        <v>74</v>
      </c>
      <c r="K60" s="229"/>
      <c r="L60" s="229"/>
      <c r="M60" s="277">
        <f t="shared" si="22"/>
        <v>0</v>
      </c>
      <c r="N60" s="265">
        <f t="shared" si="23"/>
        <v>0</v>
      </c>
      <c r="O60" s="174">
        <f>O58+O59</f>
        <v>0</v>
      </c>
      <c r="P60" s="278" t="s">
        <v>74</v>
      </c>
      <c r="Q60" s="229"/>
      <c r="R60" s="229"/>
      <c r="S60" s="277">
        <f t="shared" si="24"/>
        <v>0</v>
      </c>
      <c r="T60" s="265">
        <f t="shared" si="25"/>
        <v>0</v>
      </c>
      <c r="V60" s="160"/>
      <c r="W60" s="160"/>
      <c r="X60" s="160"/>
      <c r="Y60" s="160"/>
      <c r="Z60" s="160"/>
      <c r="AA60" s="160"/>
      <c r="AB60" s="160"/>
      <c r="AC60" s="160"/>
    </row>
    <row r="61" spans="1:29" ht="12.75">
      <c r="A61" s="175">
        <f>$U$10</f>
        <v>1720</v>
      </c>
      <c r="B61" s="302" t="s">
        <v>57</v>
      </c>
      <c r="C61" s="303"/>
      <c r="D61" s="204"/>
      <c r="E61" s="175">
        <f>$U$10</f>
        <v>1720</v>
      </c>
      <c r="F61" s="302" t="s">
        <v>57</v>
      </c>
      <c r="G61" s="303"/>
      <c r="H61" s="251"/>
      <c r="I61" s="175">
        <f>$U$10</f>
        <v>1720</v>
      </c>
      <c r="J61" s="278" t="s">
        <v>75</v>
      </c>
      <c r="K61" s="229"/>
      <c r="L61" s="229"/>
      <c r="M61" s="277">
        <f t="shared" si="22"/>
        <v>0</v>
      </c>
      <c r="N61" s="265">
        <f t="shared" si="23"/>
        <v>0</v>
      </c>
      <c r="O61" s="175">
        <f>$U$10</f>
        <v>1720</v>
      </c>
      <c r="P61" s="278" t="s">
        <v>75</v>
      </c>
      <c r="Q61" s="229"/>
      <c r="R61" s="229"/>
      <c r="S61" s="277">
        <f t="shared" si="24"/>
        <v>0</v>
      </c>
      <c r="T61" s="265">
        <f t="shared" si="25"/>
        <v>0</v>
      </c>
      <c r="V61" s="160"/>
      <c r="W61" s="160"/>
      <c r="X61" s="160"/>
      <c r="Y61" s="160"/>
      <c r="Z61" s="160"/>
      <c r="AA61" s="160"/>
      <c r="AB61" s="160"/>
      <c r="AC61" s="160"/>
    </row>
    <row r="62" spans="1:29" ht="12.75">
      <c r="A62" s="176"/>
      <c r="B62" s="302" t="s">
        <v>58</v>
      </c>
      <c r="C62" s="303"/>
      <c r="D62" s="204"/>
      <c r="E62" s="176"/>
      <c r="F62" s="302" t="s">
        <v>58</v>
      </c>
      <c r="G62" s="303"/>
      <c r="H62" s="251"/>
      <c r="I62" s="176"/>
      <c r="J62" s="278" t="s">
        <v>76</v>
      </c>
      <c r="K62" s="229"/>
      <c r="L62" s="229"/>
      <c r="M62" s="277">
        <f t="shared" si="22"/>
        <v>0</v>
      </c>
      <c r="N62" s="265">
        <f t="shared" si="23"/>
        <v>0</v>
      </c>
      <c r="O62" s="176"/>
      <c r="P62" s="278" t="s">
        <v>76</v>
      </c>
      <c r="Q62" s="229"/>
      <c r="R62" s="229"/>
      <c r="S62" s="277">
        <f t="shared" si="24"/>
        <v>0</v>
      </c>
      <c r="T62" s="265">
        <f t="shared" si="25"/>
        <v>0</v>
      </c>
      <c r="V62" s="160"/>
      <c r="W62" s="160"/>
      <c r="X62" s="160"/>
      <c r="Y62" s="160"/>
      <c r="Z62" s="160"/>
      <c r="AA62" s="160"/>
      <c r="AB62" s="160"/>
      <c r="AC62" s="160"/>
    </row>
    <row r="63" spans="1:29" ht="12.75">
      <c r="A63" s="206" t="str">
        <f>IF(OR(A58="",A62=""),"Eingabe fehlt!",ROUND(IFERROR(A60/(A61*A62/40),0),2))</f>
        <v>Eingabe fehlt!</v>
      </c>
      <c r="B63" s="302" t="s">
        <v>59</v>
      </c>
      <c r="C63" s="303"/>
      <c r="D63" s="204"/>
      <c r="E63" s="206" t="str">
        <f>IF(OR(E58="",E62=""),"Eingabe fehlt!",ROUND(IFERROR(E60/(E61*E62/40),0),2))</f>
        <v>Eingabe fehlt!</v>
      </c>
      <c r="F63" s="302" t="s">
        <v>59</v>
      </c>
      <c r="G63" s="303"/>
      <c r="H63" s="251"/>
      <c r="I63" s="206" t="str">
        <f>IF(OR(I58="",I62=""),"Eingabe fehlt!",ROUND(IFERROR(I60/(I61*I62/40),0),2))</f>
        <v>Eingabe fehlt!</v>
      </c>
      <c r="J63" s="278" t="s">
        <v>77</v>
      </c>
      <c r="K63" s="229"/>
      <c r="L63" s="229"/>
      <c r="M63" s="277">
        <f t="shared" si="22"/>
        <v>0</v>
      </c>
      <c r="N63" s="265">
        <f t="shared" si="23"/>
        <v>0</v>
      </c>
      <c r="O63" s="206" t="str">
        <f>IF(OR(O58="",O62=""),"Eingabe fehlt!",ROUND(IFERROR(O60/(O61*O62/40),0),2))</f>
        <v>Eingabe fehlt!</v>
      </c>
      <c r="P63" s="278" t="s">
        <v>77</v>
      </c>
      <c r="Q63" s="229"/>
      <c r="R63" s="229"/>
      <c r="S63" s="277">
        <f t="shared" si="24"/>
        <v>0</v>
      </c>
      <c r="T63" s="265">
        <f t="shared" si="25"/>
        <v>0</v>
      </c>
      <c r="V63" s="160"/>
      <c r="W63" s="160"/>
      <c r="X63" s="160"/>
      <c r="Y63" s="160"/>
      <c r="Z63" s="160"/>
      <c r="AA63" s="160"/>
      <c r="AB63" s="160"/>
      <c r="AC63" s="160"/>
    </row>
    <row r="64" spans="1:29" ht="12.75">
      <c r="A64" s="152"/>
      <c r="B64" s="152"/>
      <c r="C64" s="152"/>
      <c r="D64" s="152"/>
      <c r="E64" s="152"/>
      <c r="F64" s="152"/>
      <c r="G64" s="152"/>
      <c r="H64" s="186"/>
      <c r="I64" s="263" t="s">
        <v>79</v>
      </c>
      <c r="J64" s="278" t="s">
        <v>83</v>
      </c>
      <c r="K64" s="229"/>
      <c r="L64" s="230"/>
      <c r="M64" s="277">
        <f t="shared" si="22"/>
        <v>0</v>
      </c>
      <c r="N64" s="265">
        <f t="shared" si="23"/>
        <v>0</v>
      </c>
      <c r="O64" s="270" t="s">
        <v>79</v>
      </c>
      <c r="P64" s="278" t="s">
        <v>83</v>
      </c>
      <c r="Q64" s="229"/>
      <c r="R64" s="230"/>
      <c r="S64" s="277">
        <f t="shared" si="24"/>
        <v>0</v>
      </c>
      <c r="T64" s="265">
        <f t="shared" si="25"/>
        <v>0</v>
      </c>
      <c r="V64" s="160"/>
      <c r="W64" s="160"/>
      <c r="X64" s="160"/>
      <c r="Y64" s="160"/>
      <c r="Z64" s="160"/>
      <c r="AA64" s="160"/>
      <c r="AB64" s="160"/>
      <c r="AC64" s="160"/>
    </row>
    <row r="65" spans="1:29" ht="12.75">
      <c r="A65" s="152"/>
      <c r="B65" s="152"/>
      <c r="C65" s="152"/>
      <c r="D65" s="152"/>
      <c r="E65" s="152"/>
      <c r="F65" s="152"/>
      <c r="G65" s="152"/>
      <c r="H65" s="186"/>
      <c r="I65" s="264">
        <f>IFERROR(I63-$A$63,0)</f>
        <v>0</v>
      </c>
      <c r="J65" s="278" t="s">
        <v>84</v>
      </c>
      <c r="K65" s="229"/>
      <c r="L65" s="230"/>
      <c r="M65" s="277">
        <f t="shared" si="22"/>
        <v>0</v>
      </c>
      <c r="N65" s="265">
        <f t="shared" si="23"/>
        <v>0</v>
      </c>
      <c r="O65" s="264">
        <f>IFERROR(O63-$E$63,0)</f>
        <v>0</v>
      </c>
      <c r="P65" s="278" t="s">
        <v>84</v>
      </c>
      <c r="Q65" s="229"/>
      <c r="R65" s="230"/>
      <c r="S65" s="277">
        <f t="shared" si="24"/>
        <v>0</v>
      </c>
      <c r="T65" s="265">
        <f t="shared" si="25"/>
        <v>0</v>
      </c>
      <c r="V65" s="160"/>
      <c r="W65" s="160"/>
      <c r="X65" s="160"/>
      <c r="Y65" s="160"/>
      <c r="Z65" s="160"/>
      <c r="AA65" s="160"/>
      <c r="AB65" s="160"/>
      <c r="AC65" s="160"/>
    </row>
    <row r="66" spans="1:29" ht="12.75">
      <c r="A66" s="269" t="s">
        <v>11</v>
      </c>
      <c r="B66" s="152"/>
      <c r="C66" s="163"/>
      <c r="D66" s="161"/>
      <c r="E66" s="276" t="s">
        <v>11</v>
      </c>
      <c r="F66" s="276"/>
      <c r="G66" s="163"/>
      <c r="H66" s="237"/>
      <c r="I66" s="304" t="s">
        <v>85</v>
      </c>
      <c r="J66" s="305"/>
      <c r="K66" s="233">
        <f>SUM(K58:K65)</f>
        <v>0</v>
      </c>
      <c r="L66" s="233">
        <f t="shared" si="26" ref="L66">SUM(L58:L65)</f>
        <v>0</v>
      </c>
      <c r="M66" s="234">
        <f t="shared" si="27" ref="M66">SUM(M58:M65)</f>
        <v>0</v>
      </c>
      <c r="N66" s="234">
        <f t="shared" si="28" ref="N66">SUM(N58:N65)</f>
        <v>0</v>
      </c>
      <c r="O66" s="304" t="s">
        <v>85</v>
      </c>
      <c r="P66" s="305"/>
      <c r="Q66" s="233">
        <f>SUM(Q58:Q65)</f>
        <v>0</v>
      </c>
      <c r="R66" s="233">
        <f t="shared" si="29" ref="R66">SUM(R58:R65)</f>
        <v>0</v>
      </c>
      <c r="S66" s="234">
        <f t="shared" si="30" ref="S66">SUM(S58:S65)</f>
        <v>0</v>
      </c>
      <c r="T66" s="234">
        <f t="shared" si="31" ref="T66">SUM(T58:T65)</f>
        <v>0</v>
      </c>
      <c r="V66" s="160"/>
      <c r="W66" s="160"/>
      <c r="X66" s="160"/>
      <c r="Y66" s="160"/>
      <c r="Z66" s="160"/>
      <c r="AA66" s="160"/>
      <c r="AB66" s="160"/>
      <c r="AC66" s="160"/>
    </row>
    <row r="67" spans="1:29" ht="12.75">
      <c r="A67" s="202" t="str">
        <f>IF(LEN(C66)&lt;$U$2,"(Eintrag von mindestens "&amp;$U$2&amp;" Zeichen erforderlich!)","")</f>
        <v>(Eintrag von mindestens 3 Zeichen erforderlich!)</v>
      </c>
      <c r="B67" s="152"/>
      <c r="C67" s="152"/>
      <c r="D67" s="166"/>
      <c r="E67" s="202" t="str">
        <f>IF(LEN(G66)&lt;$U$2,"(Eintrag von mindestens "&amp;$U$2&amp;" Zeichen erforderlich!)","")</f>
        <v>(Eintrag von mindestens 3 Zeichen erforderlich!)</v>
      </c>
      <c r="F67" s="152"/>
      <c r="G67" s="152"/>
      <c r="H67" s="186"/>
      <c r="I67" s="256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72"/>
      <c r="V67" s="160"/>
      <c r="W67" s="160"/>
      <c r="X67" s="160"/>
      <c r="Y67" s="160"/>
      <c r="Z67" s="160"/>
      <c r="AA67" s="160"/>
      <c r="AB67" s="160"/>
      <c r="AC67" s="160"/>
    </row>
    <row r="68" spans="1:29" ht="12.75">
      <c r="A68" s="203" t="s">
        <v>62</v>
      </c>
      <c r="B68" s="152"/>
      <c r="C68" s="152"/>
      <c r="D68" s="152"/>
      <c r="E68" s="203" t="s">
        <v>62</v>
      </c>
      <c r="F68" s="152"/>
      <c r="G68" s="152"/>
      <c r="H68" s="186"/>
      <c r="I68" s="181"/>
      <c r="J68" s="218"/>
      <c r="K68" s="218"/>
      <c r="L68" s="218"/>
      <c r="M68" s="218"/>
      <c r="N68" s="218"/>
      <c r="O68" s="218"/>
      <c r="P68" s="218"/>
      <c r="Q68" s="218"/>
      <c r="R68" s="218"/>
      <c r="S68" s="226"/>
      <c r="T68" s="273"/>
      <c r="V68" s="160"/>
      <c r="W68" s="160"/>
      <c r="X68" s="160"/>
      <c r="Y68" s="160"/>
      <c r="Z68" s="160"/>
      <c r="AA68" s="160"/>
      <c r="AB68" s="160"/>
      <c r="AC68" s="160"/>
    </row>
    <row r="69" spans="1:29" ht="12.75">
      <c r="A69" s="167" t="s">
        <v>99</v>
      </c>
      <c r="B69" s="152"/>
      <c r="C69" s="279"/>
      <c r="D69" s="152"/>
      <c r="E69" s="167" t="s">
        <v>99</v>
      </c>
      <c r="F69" s="152"/>
      <c r="G69" s="279"/>
      <c r="H69" s="186"/>
      <c r="I69" s="168" t="str">
        <f>"1. Projektjahr ("&amp;IF($E$5="","über Beginn Förderungszeitraum zu definieren!)",YEAR($E$5)&amp;"):")</f>
        <v>1. Projektjahr (2023):</v>
      </c>
      <c r="J69" s="169"/>
      <c r="K69" s="169"/>
      <c r="L69" s="169"/>
      <c r="M69" s="169"/>
      <c r="N69" s="169"/>
      <c r="O69" s="170"/>
      <c r="P69" s="170"/>
      <c r="Q69" s="170"/>
      <c r="R69" s="170"/>
      <c r="S69" s="281"/>
      <c r="T69" s="280"/>
      <c r="V69" s="160"/>
      <c r="W69" s="160"/>
      <c r="X69" s="160"/>
      <c r="Y69" s="160"/>
      <c r="Z69" s="160"/>
      <c r="AA69" s="160"/>
      <c r="AB69" s="160"/>
      <c r="AC69" s="160"/>
    </row>
    <row r="70" spans="1:29" ht="27.75" customHeight="1">
      <c r="A70" s="275" t="s">
        <v>65</v>
      </c>
      <c r="B70" s="152"/>
      <c r="C70" s="275"/>
      <c r="D70" s="152"/>
      <c r="E70" s="275" t="s">
        <v>66</v>
      </c>
      <c r="F70" s="201"/>
      <c r="G70" s="201"/>
      <c r="H70" s="250"/>
      <c r="I70" s="208" t="s">
        <v>78</v>
      </c>
      <c r="J70" s="211"/>
      <c r="K70" s="227" t="s">
        <v>80</v>
      </c>
      <c r="L70" s="227" t="s">
        <v>81</v>
      </c>
      <c r="M70" s="228" t="s">
        <v>67</v>
      </c>
      <c r="N70" s="227" t="s">
        <v>82</v>
      </c>
      <c r="O70" s="209" t="s">
        <v>89</v>
      </c>
      <c r="P70" s="211"/>
      <c r="Q70" s="227" t="s">
        <v>80</v>
      </c>
      <c r="R70" s="227" t="s">
        <v>81</v>
      </c>
      <c r="S70" s="228" t="s">
        <v>67</v>
      </c>
      <c r="T70" s="254" t="s">
        <v>82</v>
      </c>
      <c r="V70" s="160"/>
      <c r="W70" s="160"/>
      <c r="X70" s="160"/>
      <c r="Y70" s="160"/>
      <c r="Z70" s="160"/>
      <c r="AA70" s="160"/>
      <c r="AB70" s="160"/>
      <c r="AC70" s="160"/>
    </row>
    <row r="71" spans="1:29" ht="12.75">
      <c r="A71" s="173"/>
      <c r="B71" s="302" t="s">
        <v>54</v>
      </c>
      <c r="C71" s="303"/>
      <c r="D71" s="152"/>
      <c r="E71" s="173"/>
      <c r="F71" s="302" t="s">
        <v>54</v>
      </c>
      <c r="G71" s="303"/>
      <c r="H71" s="251"/>
      <c r="I71" s="213"/>
      <c r="J71" s="278" t="s">
        <v>72</v>
      </c>
      <c r="K71" s="229"/>
      <c r="L71" s="229"/>
      <c r="M71" s="277">
        <f t="shared" si="32" ref="M71:M78">IFERROR(L71*$I$78+(L71-K71)*$A$76,0)</f>
        <v>0</v>
      </c>
      <c r="N71" s="265">
        <f>IF(ISNUMBER($I$76),L71*$I$76,0)</f>
        <v>0</v>
      </c>
      <c r="O71" s="173"/>
      <c r="P71" s="278" t="s">
        <v>72</v>
      </c>
      <c r="Q71" s="229"/>
      <c r="R71" s="229"/>
      <c r="S71" s="277">
        <f>IFERROR(R71*$O$78+(R71-Q71)*$E$76,0)</f>
        <v>0</v>
      </c>
      <c r="T71" s="265">
        <f>IF(ISNUMBER($O$76),R71*$O$76,0)</f>
        <v>0</v>
      </c>
      <c r="V71" s="160"/>
      <c r="W71" s="160"/>
      <c r="X71" s="160"/>
      <c r="Y71" s="160"/>
      <c r="Z71" s="160"/>
      <c r="AA71" s="160"/>
      <c r="AB71" s="160"/>
      <c r="AC71" s="160"/>
    </row>
    <row r="72" spans="1:29" ht="12.75">
      <c r="A72" s="174">
        <f>IF(A71&gt;0,A71*$U$3+MIN(A71,$U$6*14)*$U$4,0)</f>
        <v>0</v>
      </c>
      <c r="B72" s="302" t="s">
        <v>55</v>
      </c>
      <c r="C72" s="303"/>
      <c r="D72" s="152"/>
      <c r="E72" s="174">
        <f>IF(E71&gt;0,E71*$U$3+MIN(E71,$U$6*14)*$U$4,0)</f>
        <v>0</v>
      </c>
      <c r="F72" s="302" t="s">
        <v>55</v>
      </c>
      <c r="G72" s="303"/>
      <c r="H72" s="251"/>
      <c r="I72" s="214">
        <f>IF(I71&gt;0,I71*$U$3+MIN(I71,$U$6*14)*$U$4,0)</f>
        <v>0</v>
      </c>
      <c r="J72" s="278" t="s">
        <v>73</v>
      </c>
      <c r="K72" s="229"/>
      <c r="L72" s="229"/>
      <c r="M72" s="277">
        <f t="shared" si="32"/>
        <v>0</v>
      </c>
      <c r="N72" s="265">
        <f t="shared" si="33" ref="N72:N78">IF(ISNUMBER($I$76),L72*$I$76,0)</f>
        <v>0</v>
      </c>
      <c r="O72" s="174">
        <f>IF(O71&gt;0,O71*$U$3+MIN(O71,$U$7*14)*$U$4,0)</f>
        <v>0</v>
      </c>
      <c r="P72" s="278" t="s">
        <v>73</v>
      </c>
      <c r="Q72" s="229"/>
      <c r="R72" s="229"/>
      <c r="S72" s="277">
        <f t="shared" si="34" ref="S72:S78">IFERROR(R72*$O$78+(R72-Q72)*$E$76,0)</f>
        <v>0</v>
      </c>
      <c r="T72" s="265">
        <f t="shared" si="35" ref="T72:T78">IF(ISNUMBER($O$76),R72*$O$76,0)</f>
        <v>0</v>
      </c>
      <c r="V72" s="160"/>
      <c r="W72" s="160"/>
      <c r="X72" s="160"/>
      <c r="Y72" s="160"/>
      <c r="Z72" s="160"/>
      <c r="AA72" s="160"/>
      <c r="AB72" s="160"/>
      <c r="AC72" s="160"/>
    </row>
    <row r="73" spans="1:29" ht="12.75">
      <c r="A73" s="174">
        <f>A71+A72</f>
        <v>0</v>
      </c>
      <c r="B73" s="302" t="s">
        <v>56</v>
      </c>
      <c r="C73" s="303"/>
      <c r="D73" s="152"/>
      <c r="E73" s="174">
        <f>E71+E72</f>
        <v>0</v>
      </c>
      <c r="F73" s="302" t="s">
        <v>56</v>
      </c>
      <c r="G73" s="303"/>
      <c r="H73" s="251"/>
      <c r="I73" s="214">
        <f>I71+I72</f>
        <v>0</v>
      </c>
      <c r="J73" s="278" t="s">
        <v>74</v>
      </c>
      <c r="K73" s="229"/>
      <c r="L73" s="229"/>
      <c r="M73" s="277">
        <f t="shared" si="32"/>
        <v>0</v>
      </c>
      <c r="N73" s="265">
        <f t="shared" si="33"/>
        <v>0</v>
      </c>
      <c r="O73" s="174">
        <f>O71+O72</f>
        <v>0</v>
      </c>
      <c r="P73" s="278" t="s">
        <v>74</v>
      </c>
      <c r="Q73" s="229"/>
      <c r="R73" s="229"/>
      <c r="S73" s="277">
        <f t="shared" si="34"/>
        <v>0</v>
      </c>
      <c r="T73" s="265">
        <f t="shared" si="35"/>
        <v>0</v>
      </c>
      <c r="V73" s="160"/>
      <c r="W73" s="160"/>
      <c r="X73" s="160"/>
      <c r="Y73" s="160"/>
      <c r="Z73" s="160"/>
      <c r="AA73" s="160"/>
      <c r="AB73" s="160"/>
      <c r="AC73" s="160"/>
    </row>
    <row r="74" spans="1:29" ht="12.75">
      <c r="A74" s="175">
        <f>$U$10</f>
        <v>1720</v>
      </c>
      <c r="B74" s="302" t="s">
        <v>57</v>
      </c>
      <c r="C74" s="303"/>
      <c r="D74" s="152"/>
      <c r="E74" s="175">
        <f>$U$10</f>
        <v>1720</v>
      </c>
      <c r="F74" s="302" t="s">
        <v>57</v>
      </c>
      <c r="G74" s="303"/>
      <c r="H74" s="251"/>
      <c r="I74" s="215">
        <f>$U$10</f>
        <v>1720</v>
      </c>
      <c r="J74" s="278" t="s">
        <v>75</v>
      </c>
      <c r="K74" s="229"/>
      <c r="L74" s="229"/>
      <c r="M74" s="277">
        <f t="shared" si="32"/>
        <v>0</v>
      </c>
      <c r="N74" s="265">
        <f t="shared" si="33"/>
        <v>0</v>
      </c>
      <c r="O74" s="175">
        <f>$U$10</f>
        <v>1720</v>
      </c>
      <c r="P74" s="278" t="s">
        <v>75</v>
      </c>
      <c r="Q74" s="229"/>
      <c r="R74" s="229"/>
      <c r="S74" s="277">
        <f t="shared" si="34"/>
        <v>0</v>
      </c>
      <c r="T74" s="265">
        <f t="shared" si="35"/>
        <v>0</v>
      </c>
      <c r="V74" s="160"/>
      <c r="W74" s="160"/>
      <c r="X74" s="160"/>
      <c r="Y74" s="160"/>
      <c r="Z74" s="160"/>
      <c r="AA74" s="160"/>
      <c r="AB74" s="160"/>
      <c r="AC74" s="160"/>
    </row>
    <row r="75" spans="1:29" ht="12.75">
      <c r="A75" s="176"/>
      <c r="B75" s="302" t="s">
        <v>58</v>
      </c>
      <c r="C75" s="303"/>
      <c r="D75" s="152"/>
      <c r="E75" s="176"/>
      <c r="F75" s="302" t="s">
        <v>58</v>
      </c>
      <c r="G75" s="303"/>
      <c r="H75" s="251"/>
      <c r="I75" s="216"/>
      <c r="J75" s="278" t="s">
        <v>76</v>
      </c>
      <c r="K75" s="229"/>
      <c r="L75" s="229"/>
      <c r="M75" s="277">
        <f t="shared" si="32"/>
        <v>0</v>
      </c>
      <c r="N75" s="265">
        <f t="shared" si="33"/>
        <v>0</v>
      </c>
      <c r="O75" s="176"/>
      <c r="P75" s="278" t="s">
        <v>76</v>
      </c>
      <c r="Q75" s="229"/>
      <c r="R75" s="229"/>
      <c r="S75" s="277">
        <f t="shared" si="34"/>
        <v>0</v>
      </c>
      <c r="T75" s="265">
        <f t="shared" si="35"/>
        <v>0</v>
      </c>
      <c r="V75" s="160"/>
      <c r="W75" s="160"/>
      <c r="X75" s="160"/>
      <c r="Y75" s="160"/>
      <c r="Z75" s="160"/>
      <c r="AA75" s="160"/>
      <c r="AB75" s="160"/>
      <c r="AC75" s="160"/>
    </row>
    <row r="76" spans="1:29" ht="12.75">
      <c r="A76" s="206" t="str">
        <f>IF(OR(A71="",A75=""),"Eingabe fehlt!",ROUND(IFERROR(A73/(A74*A75/40),0),2))</f>
        <v>Eingabe fehlt!</v>
      </c>
      <c r="B76" s="302" t="s">
        <v>59</v>
      </c>
      <c r="C76" s="303"/>
      <c r="D76" s="152"/>
      <c r="E76" s="206" t="str">
        <f>IF(OR(E71="",E75=""),"Eingabe fehlt!",ROUND(IFERROR(E73/(E74*E75/40),0),2))</f>
        <v>Eingabe fehlt!</v>
      </c>
      <c r="F76" s="302" t="s">
        <v>59</v>
      </c>
      <c r="G76" s="303"/>
      <c r="H76" s="251"/>
      <c r="I76" s="206" t="str">
        <f>IF(OR(I71="",I75=""),"Eingabe fehlt!",ROUND(IFERROR(I73/(I74*I75/40),0),2))</f>
        <v>Eingabe fehlt!</v>
      </c>
      <c r="J76" s="278" t="s">
        <v>77</v>
      </c>
      <c r="K76" s="229"/>
      <c r="L76" s="229"/>
      <c r="M76" s="277">
        <f t="shared" si="32"/>
        <v>0</v>
      </c>
      <c r="N76" s="265">
        <f t="shared" si="33"/>
        <v>0</v>
      </c>
      <c r="O76" s="206" t="str">
        <f>IF(OR(O71="",O75=""),"Eingabe fehlt!",ROUND(IFERROR(O73/(O74*O75/40),0),2))</f>
        <v>Eingabe fehlt!</v>
      </c>
      <c r="P76" s="278" t="s">
        <v>77</v>
      </c>
      <c r="Q76" s="229"/>
      <c r="R76" s="229"/>
      <c r="S76" s="277">
        <f t="shared" si="34"/>
        <v>0</v>
      </c>
      <c r="T76" s="265">
        <f t="shared" si="35"/>
        <v>0</v>
      </c>
      <c r="V76" s="160"/>
      <c r="W76" s="160"/>
      <c r="X76" s="160"/>
      <c r="Y76" s="160"/>
      <c r="Z76" s="160"/>
      <c r="AA76" s="160"/>
      <c r="AB76" s="160"/>
      <c r="AC76" s="160"/>
    </row>
    <row r="77" spans="1:29" ht="12.75">
      <c r="A77" s="152"/>
      <c r="B77" s="152"/>
      <c r="C77" s="152"/>
      <c r="D77" s="152"/>
      <c r="E77" s="152"/>
      <c r="F77" s="152"/>
      <c r="G77" s="152"/>
      <c r="H77" s="252"/>
      <c r="I77" s="232" t="s">
        <v>79</v>
      </c>
      <c r="J77" s="278" t="s">
        <v>83</v>
      </c>
      <c r="K77" s="229"/>
      <c r="L77" s="229"/>
      <c r="M77" s="277">
        <f t="shared" si="32"/>
        <v>0</v>
      </c>
      <c r="N77" s="265">
        <f t="shared" si="33"/>
        <v>0</v>
      </c>
      <c r="O77" s="270" t="s">
        <v>79</v>
      </c>
      <c r="P77" s="278" t="s">
        <v>83</v>
      </c>
      <c r="Q77" s="229"/>
      <c r="R77" s="229"/>
      <c r="S77" s="277">
        <f t="shared" si="34"/>
        <v>0</v>
      </c>
      <c r="T77" s="265">
        <f t="shared" si="35"/>
        <v>0</v>
      </c>
      <c r="V77" s="160"/>
      <c r="W77" s="160"/>
      <c r="X77" s="160"/>
      <c r="Y77" s="160"/>
      <c r="Z77" s="160"/>
      <c r="AA77" s="160"/>
      <c r="AB77" s="160"/>
      <c r="AC77" s="160"/>
    </row>
    <row r="78" spans="1:29" ht="12.75">
      <c r="A78" s="152"/>
      <c r="B78" s="152"/>
      <c r="C78" s="152"/>
      <c r="D78" s="152"/>
      <c r="E78" s="152"/>
      <c r="F78" s="152"/>
      <c r="G78" s="152"/>
      <c r="H78" s="186"/>
      <c r="I78" s="264">
        <f>IFERROR(I76-$A$76,0)</f>
        <v>0</v>
      </c>
      <c r="J78" s="278" t="s">
        <v>84</v>
      </c>
      <c r="K78" s="229"/>
      <c r="L78" s="229"/>
      <c r="M78" s="277">
        <f t="shared" si="32"/>
        <v>0</v>
      </c>
      <c r="N78" s="265">
        <f t="shared" si="33"/>
        <v>0</v>
      </c>
      <c r="O78" s="264">
        <f>IFERROR(O76-$E$76,0)</f>
        <v>0</v>
      </c>
      <c r="P78" s="278" t="s">
        <v>84</v>
      </c>
      <c r="Q78" s="229"/>
      <c r="R78" s="229"/>
      <c r="S78" s="277">
        <f t="shared" si="34"/>
        <v>0</v>
      </c>
      <c r="T78" s="265">
        <f t="shared" si="35"/>
        <v>0</v>
      </c>
      <c r="V78" s="160"/>
      <c r="W78" s="160"/>
      <c r="X78" s="160"/>
      <c r="Y78" s="160"/>
      <c r="Z78" s="160"/>
      <c r="AA78" s="160"/>
      <c r="AB78" s="160"/>
      <c r="AC78" s="160"/>
    </row>
    <row r="79" spans="1:29" ht="12.75">
      <c r="A79" s="152"/>
      <c r="B79" s="152"/>
      <c r="C79" s="152"/>
      <c r="D79" s="152"/>
      <c r="E79" s="152"/>
      <c r="F79" s="152"/>
      <c r="G79" s="152"/>
      <c r="H79" s="186"/>
      <c r="I79" s="304" t="s">
        <v>85</v>
      </c>
      <c r="J79" s="305"/>
      <c r="K79" s="233">
        <f>SUM(K71:K78)</f>
        <v>0</v>
      </c>
      <c r="L79" s="233">
        <f t="shared" si="36" ref="L79:N79">SUM(L71:L78)</f>
        <v>0</v>
      </c>
      <c r="M79" s="234">
        <f t="shared" si="36"/>
        <v>0</v>
      </c>
      <c r="N79" s="234">
        <f t="shared" si="36"/>
        <v>0</v>
      </c>
      <c r="O79" s="304" t="s">
        <v>85</v>
      </c>
      <c r="P79" s="305"/>
      <c r="Q79" s="233">
        <f>SUM(Q71:Q78)</f>
        <v>0</v>
      </c>
      <c r="R79" s="233">
        <f t="shared" si="37" ref="R79:T79">SUM(R71:R78)</f>
        <v>0</v>
      </c>
      <c r="S79" s="234">
        <f t="shared" si="37"/>
        <v>0</v>
      </c>
      <c r="T79" s="234">
        <f t="shared" si="37"/>
        <v>0</v>
      </c>
      <c r="V79" s="160"/>
      <c r="W79" s="160"/>
      <c r="X79" s="160"/>
      <c r="Y79" s="160"/>
      <c r="Z79" s="160"/>
      <c r="AA79" s="160"/>
      <c r="AB79" s="160"/>
      <c r="AC79" s="160"/>
    </row>
    <row r="80" spans="1:29" ht="12.75">
      <c r="A80" s="152"/>
      <c r="B80" s="152"/>
      <c r="C80" s="152"/>
      <c r="D80" s="152"/>
      <c r="E80" s="152"/>
      <c r="F80" s="152"/>
      <c r="G80" s="152"/>
      <c r="H80" s="186"/>
      <c r="I80" s="210"/>
      <c r="O80" s="210"/>
      <c r="P80" s="152"/>
      <c r="Q80" s="152"/>
      <c r="R80" s="152"/>
      <c r="S80" s="152"/>
      <c r="T80" s="152"/>
      <c r="V80" s="160"/>
      <c r="W80" s="160"/>
      <c r="X80" s="160"/>
      <c r="Y80" s="160"/>
      <c r="Z80" s="160"/>
      <c r="AA80" s="160"/>
      <c r="AB80" s="160"/>
      <c r="AC80" s="160"/>
    </row>
    <row r="81" spans="1:29" ht="12.75">
      <c r="A81" s="152"/>
      <c r="B81" s="152"/>
      <c r="C81" s="152"/>
      <c r="D81" s="152"/>
      <c r="E81" s="152"/>
      <c r="F81" s="152"/>
      <c r="G81" s="152"/>
      <c r="H81" s="186"/>
      <c r="I81" s="210"/>
      <c r="J81" s="219"/>
      <c r="K81" s="219"/>
      <c r="L81" s="219"/>
      <c r="M81" s="219"/>
      <c r="N81" s="219"/>
      <c r="O81" s="210"/>
      <c r="P81" s="210"/>
      <c r="Q81" s="210"/>
      <c r="R81" s="210"/>
      <c r="S81" s="210"/>
      <c r="T81" s="210"/>
      <c r="V81" s="160"/>
      <c r="W81" s="160"/>
      <c r="X81" s="160"/>
      <c r="Y81" s="160"/>
      <c r="Z81" s="160"/>
      <c r="AA81" s="160"/>
      <c r="AB81" s="160"/>
      <c r="AC81" s="160"/>
    </row>
    <row r="82" spans="1:29" ht="12.75">
      <c r="A82" s="167" t="str">
        <f>IF(AND(OR(B19="",B23=""),OR(C19="",C23="")),"Nicht benötigte Zeilen können nur mittels Verstellen der Zeilenhöhe ausgeblendet werden!!","")</f>
        <v/>
      </c>
      <c r="B82" s="152"/>
      <c r="C82" s="152"/>
      <c r="D82" s="179"/>
      <c r="E82" s="178"/>
      <c r="F82" s="178"/>
      <c r="G82" s="178"/>
      <c r="H82" s="249"/>
      <c r="I82" s="222"/>
      <c r="O82" s="180"/>
      <c r="P82" s="180"/>
      <c r="Q82" s="180"/>
      <c r="R82" s="180"/>
      <c r="S82" s="180"/>
      <c r="T82" s="180"/>
      <c r="V82" s="160"/>
      <c r="W82" s="160"/>
      <c r="X82" s="160"/>
      <c r="Y82" s="160"/>
      <c r="Z82" s="160"/>
      <c r="AA82" s="160"/>
      <c r="AB82" s="160"/>
      <c r="AC82" s="160"/>
    </row>
    <row r="83" spans="1:29" ht="12.75">
      <c r="A83" s="152"/>
      <c r="B83" s="152"/>
      <c r="C83" s="152"/>
      <c r="D83" s="152"/>
      <c r="E83" s="152"/>
      <c r="F83" s="152"/>
      <c r="G83" s="152"/>
      <c r="M83" s="181"/>
      <c r="O83" s="225"/>
      <c r="P83" s="223"/>
      <c r="Q83" s="152"/>
      <c r="R83" s="152"/>
      <c r="S83" s="152"/>
      <c r="T83" s="152"/>
      <c r="V83" s="160"/>
      <c r="W83" s="160"/>
      <c r="X83" s="160"/>
      <c r="Y83" s="160"/>
      <c r="Z83" s="160"/>
      <c r="AA83" s="160"/>
      <c r="AB83" s="160"/>
      <c r="AC83" s="160"/>
    </row>
    <row r="84" spans="1:26" ht="12.75">
      <c r="A84" s="182"/>
      <c r="B84" s="182"/>
      <c r="C84" s="182"/>
      <c r="D84" s="152"/>
      <c r="E84" s="152"/>
      <c r="F84" s="152"/>
      <c r="G84" s="152"/>
      <c r="M84" s="257"/>
      <c r="O84" s="222"/>
      <c r="P84" s="222"/>
      <c r="Q84" s="152"/>
      <c r="R84" s="152"/>
      <c r="S84" s="152"/>
      <c r="T84" s="152"/>
      <c r="U84" s="183"/>
      <c r="V84" s="183"/>
      <c r="X84" s="184"/>
      <c r="Y84" s="184"/>
      <c r="Z84" s="184"/>
    </row>
    <row r="85" spans="1:27" ht="12.75">
      <c r="A85" s="152"/>
      <c r="B85" s="185"/>
      <c r="C85" s="185"/>
      <c r="D85" s="185"/>
      <c r="E85" s="152"/>
      <c r="F85" s="152"/>
      <c r="G85" s="152"/>
      <c r="J85" s="185"/>
      <c r="K85" s="185"/>
      <c r="L85" s="185"/>
      <c r="M85" s="185"/>
      <c r="O85" s="224"/>
      <c r="P85" s="224"/>
      <c r="Q85" s="185"/>
      <c r="R85" s="185"/>
      <c r="S85" s="185"/>
      <c r="T85" s="152"/>
      <c r="Y85" s="184"/>
      <c r="Z85" s="184"/>
      <c r="AA85" s="184"/>
    </row>
    <row r="86" spans="1:27" ht="12.75">
      <c r="A86" s="152"/>
      <c r="B86" s="186"/>
      <c r="C86" s="186"/>
      <c r="D86" s="186"/>
      <c r="E86" s="186"/>
      <c r="F86" s="152"/>
      <c r="G86" s="152"/>
      <c r="J86" s="186"/>
      <c r="K86" s="186"/>
      <c r="L86" s="186"/>
      <c r="M86" s="186"/>
      <c r="N86" s="225"/>
      <c r="O86" s="225"/>
      <c r="P86" s="186"/>
      <c r="Q86" s="186"/>
      <c r="R86" s="186"/>
      <c r="S86" s="186"/>
      <c r="T86" s="152"/>
      <c r="Y86" s="184"/>
      <c r="Z86" s="184"/>
      <c r="AA86" s="184"/>
    </row>
    <row r="87" spans="1:27" ht="12.75">
      <c r="A87" s="152"/>
      <c r="B87" s="186"/>
      <c r="C87" s="186"/>
      <c r="D87" s="186"/>
      <c r="E87" s="186"/>
      <c r="F87" s="152"/>
      <c r="G87" s="152"/>
      <c r="J87" s="186"/>
      <c r="K87" s="186"/>
      <c r="L87" s="186"/>
      <c r="M87" s="186"/>
      <c r="N87" s="225"/>
      <c r="O87" s="225"/>
      <c r="P87" s="186"/>
      <c r="Q87" s="186"/>
      <c r="R87" s="186"/>
      <c r="S87" s="186"/>
      <c r="T87" s="152"/>
      <c r="Y87" s="184"/>
      <c r="Z87" s="184"/>
      <c r="AA87" s="184"/>
    </row>
    <row r="88" spans="1:27" ht="12.75">
      <c r="A88" s="152"/>
      <c r="B88" s="186"/>
      <c r="C88" s="186"/>
      <c r="D88" s="207" t="s">
        <v>98</v>
      </c>
      <c r="E88" s="152"/>
      <c r="F88" s="186"/>
      <c r="G88" s="225"/>
      <c r="H88" s="225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2"/>
      <c r="Y88" s="184"/>
      <c r="Z88" s="184"/>
      <c r="AA88" s="184"/>
    </row>
    <row r="89" spans="1:27" ht="12.75">
      <c r="A89" s="152"/>
      <c r="B89" s="152"/>
      <c r="C89" s="152"/>
      <c r="D89" s="180" t="str">
        <f>'Stundenliste je MitarbeiterIn'!G105</f>
        <v>rechtsgültige Fertigung 
(Stempel, Datum, Unterschrift; sofern nicht am Portal signiert)</v>
      </c>
      <c r="E89" s="152"/>
      <c r="F89" s="152"/>
      <c r="G89" s="152"/>
      <c r="H89" s="186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V89" s="184"/>
      <c r="W89" s="184"/>
      <c r="X89" s="184"/>
      <c r="Y89" s="184"/>
      <c r="Z89" s="184"/>
      <c r="AA89" s="184"/>
    </row>
    <row r="90" spans="1:20" ht="12.75">
      <c r="A90" s="152"/>
      <c r="B90" s="152"/>
      <c r="C90" s="152"/>
      <c r="D90" s="152"/>
      <c r="E90" s="152"/>
      <c r="F90" s="152"/>
      <c r="G90" s="152"/>
      <c r="H90" s="186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</row>
    <row r="91" spans="1:20" ht="12.75">
      <c r="A91" s="152"/>
      <c r="B91" s="152"/>
      <c r="C91" s="152"/>
      <c r="D91" s="152"/>
      <c r="E91" s="152"/>
      <c r="F91" s="152"/>
      <c r="G91" s="152"/>
      <c r="H91" s="186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</row>
    <row r="92" spans="1:20" ht="12.75">
      <c r="A92" s="152"/>
      <c r="B92" s="152"/>
      <c r="C92" s="152"/>
      <c r="D92" s="152"/>
      <c r="E92" s="152"/>
      <c r="F92" s="152"/>
      <c r="G92" s="152"/>
      <c r="H92" s="186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</row>
    <row r="93" spans="1:20" ht="12.75">
      <c r="A93" s="152"/>
      <c r="B93" s="152"/>
      <c r="C93" s="152"/>
      <c r="D93" s="152"/>
      <c r="E93" s="152"/>
      <c r="F93" s="152"/>
      <c r="G93" s="152"/>
      <c r="H93" s="186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</row>
    <row r="94" spans="1:20" ht="12.75">
      <c r="A94" s="152"/>
      <c r="B94" s="152"/>
      <c r="C94" s="152"/>
      <c r="D94" s="152"/>
      <c r="E94" s="152"/>
      <c r="F94" s="152"/>
      <c r="G94" s="152"/>
      <c r="H94" s="186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</row>
    <row r="95" spans="1:20" ht="12.75">
      <c r="A95" s="152"/>
      <c r="B95" s="152"/>
      <c r="C95" s="152"/>
      <c r="D95" s="152"/>
      <c r="E95" s="152"/>
      <c r="F95" s="152"/>
      <c r="G95" s="152"/>
      <c r="H95" s="186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</row>
    <row r="96" spans="1:20" ht="12.75">
      <c r="A96" s="152"/>
      <c r="B96" s="152"/>
      <c r="C96" s="152"/>
      <c r="D96" s="152"/>
      <c r="E96" s="152"/>
      <c r="F96" s="152"/>
      <c r="G96" s="152"/>
      <c r="H96" s="186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</row>
    <row r="97" spans="1:20" ht="12.75">
      <c r="A97" s="152"/>
      <c r="B97" s="152"/>
      <c r="C97" s="152"/>
      <c r="D97" s="152"/>
      <c r="E97" s="152"/>
      <c r="F97" s="152"/>
      <c r="G97" s="152"/>
      <c r="H97" s="186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</row>
    <row r="98" spans="1:20" ht="12.75">
      <c r="A98" s="152"/>
      <c r="B98" s="152"/>
      <c r="C98" s="152"/>
      <c r="D98" s="152"/>
      <c r="E98" s="152"/>
      <c r="F98" s="152"/>
      <c r="G98" s="152"/>
      <c r="H98" s="186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</row>
    <row r="99" spans="1:20" ht="12.75">
      <c r="A99" s="152"/>
      <c r="B99" s="152"/>
      <c r="C99" s="152"/>
      <c r="D99" s="152"/>
      <c r="E99" s="152"/>
      <c r="F99" s="152"/>
      <c r="G99" s="152"/>
      <c r="H99" s="186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</row>
    <row r="100" spans="1:20" ht="12.75">
      <c r="A100" s="152"/>
      <c r="B100" s="152"/>
      <c r="C100" s="152"/>
      <c r="D100" s="152"/>
      <c r="E100" s="152"/>
      <c r="F100" s="152"/>
      <c r="G100" s="152"/>
      <c r="H100" s="186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</row>
    <row r="101" spans="1:20" ht="12.75">
      <c r="A101" s="152"/>
      <c r="B101" s="152"/>
      <c r="C101" s="152"/>
      <c r="D101" s="152"/>
      <c r="E101" s="152"/>
      <c r="F101" s="152"/>
      <c r="G101" s="152"/>
      <c r="H101" s="186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</row>
    <row r="102" spans="1:20" ht="12.75">
      <c r="A102" s="152"/>
      <c r="B102" s="152"/>
      <c r="C102" s="152"/>
      <c r="D102" s="152"/>
      <c r="E102" s="152"/>
      <c r="F102" s="152"/>
      <c r="G102" s="152"/>
      <c r="H102" s="186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</row>
    <row r="103" spans="1:20" ht="12.75">
      <c r="A103" s="152"/>
      <c r="B103" s="152"/>
      <c r="C103" s="152"/>
      <c r="D103" s="152"/>
      <c r="E103" s="152"/>
      <c r="F103" s="152"/>
      <c r="G103" s="152"/>
      <c r="H103" s="186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</row>
    <row r="104" spans="1:20" ht="12.75">
      <c r="A104" s="152"/>
      <c r="B104" s="152"/>
      <c r="C104" s="152"/>
      <c r="D104" s="152"/>
      <c r="E104" s="152"/>
      <c r="F104" s="152"/>
      <c r="G104" s="152"/>
      <c r="H104" s="186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</row>
    <row r="105" spans="1:20" ht="12.75">
      <c r="A105" s="152"/>
      <c r="B105" s="152"/>
      <c r="C105" s="152"/>
      <c r="D105" s="152"/>
      <c r="E105" s="152"/>
      <c r="F105" s="152"/>
      <c r="G105" s="152"/>
      <c r="H105" s="186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</row>
    <row r="106" spans="1:20" ht="12.75">
      <c r="A106" s="152"/>
      <c r="B106" s="152"/>
      <c r="C106" s="152"/>
      <c r="D106" s="152"/>
      <c r="E106" s="152"/>
      <c r="F106" s="152"/>
      <c r="G106" s="152"/>
      <c r="H106" s="186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</row>
    <row r="107" spans="1:20" ht="12.75">
      <c r="A107" s="152"/>
      <c r="B107" s="152"/>
      <c r="C107" s="152"/>
      <c r="D107" s="152"/>
      <c r="E107" s="152"/>
      <c r="F107" s="152"/>
      <c r="G107" s="152"/>
      <c r="H107" s="186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</row>
    <row r="108" spans="1:20" ht="12.75">
      <c r="A108" s="152"/>
      <c r="B108" s="152"/>
      <c r="C108" s="152"/>
      <c r="D108" s="152"/>
      <c r="E108" s="152"/>
      <c r="F108" s="152"/>
      <c r="G108" s="152"/>
      <c r="H108" s="186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</row>
    <row r="109" spans="1:20" ht="12.75">
      <c r="A109" s="152"/>
      <c r="B109" s="152"/>
      <c r="C109" s="152"/>
      <c r="D109" s="152"/>
      <c r="E109" s="152"/>
      <c r="F109" s="152"/>
      <c r="G109" s="152"/>
      <c r="H109" s="186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</row>
    <row r="110" spans="1:20" ht="12.75">
      <c r="A110" s="152"/>
      <c r="B110" s="152"/>
      <c r="C110" s="152"/>
      <c r="D110" s="152"/>
      <c r="E110" s="152"/>
      <c r="F110" s="152"/>
      <c r="G110" s="152"/>
      <c r="H110" s="186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</row>
    <row r="111" spans="1:20" ht="12.75">
      <c r="A111" s="152"/>
      <c r="B111" s="152"/>
      <c r="C111" s="152"/>
      <c r="D111" s="152"/>
      <c r="E111" s="152"/>
      <c r="F111" s="152"/>
      <c r="G111" s="152"/>
      <c r="H111" s="186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</row>
    <row r="112" spans="1:20" ht="12.75">
      <c r="A112" s="152"/>
      <c r="B112" s="152"/>
      <c r="C112" s="152"/>
      <c r="D112" s="152"/>
      <c r="E112" s="152"/>
      <c r="F112" s="152"/>
      <c r="G112" s="152"/>
      <c r="H112" s="186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</row>
    <row r="113" spans="1:20" ht="12.75">
      <c r="A113" s="152"/>
      <c r="B113" s="152"/>
      <c r="C113" s="152"/>
      <c r="D113" s="152"/>
      <c r="E113" s="152"/>
      <c r="F113" s="152"/>
      <c r="G113" s="152"/>
      <c r="H113" s="186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</row>
    <row r="114" spans="1:20" ht="12.75">
      <c r="A114" s="152"/>
      <c r="B114" s="152"/>
      <c r="C114" s="152"/>
      <c r="D114" s="152"/>
      <c r="E114" s="152"/>
      <c r="F114" s="152"/>
      <c r="G114" s="152"/>
      <c r="H114" s="186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</row>
    <row r="115" spans="1:20" ht="12.75">
      <c r="A115" s="152"/>
      <c r="B115" s="152"/>
      <c r="C115" s="152"/>
      <c r="D115" s="152"/>
      <c r="E115" s="152"/>
      <c r="F115" s="152"/>
      <c r="G115" s="152"/>
      <c r="H115" s="186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</row>
    <row r="116" spans="1:20" ht="12.75">
      <c r="A116" s="152"/>
      <c r="B116" s="152"/>
      <c r="C116" s="152"/>
      <c r="D116" s="152"/>
      <c r="E116" s="152"/>
      <c r="F116" s="152"/>
      <c r="G116" s="152"/>
      <c r="H116" s="186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</row>
    <row r="117" spans="1:20" ht="12.75">
      <c r="A117" s="152"/>
      <c r="B117" s="152"/>
      <c r="C117" s="152"/>
      <c r="D117" s="152"/>
      <c r="E117" s="152"/>
      <c r="F117" s="152"/>
      <c r="G117" s="152"/>
      <c r="H117" s="186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</row>
    <row r="118" spans="1:20" ht="12.75">
      <c r="A118" s="152"/>
      <c r="B118" s="152"/>
      <c r="C118" s="152"/>
      <c r="D118" s="152"/>
      <c r="E118" s="152"/>
      <c r="F118" s="152"/>
      <c r="G118" s="152"/>
      <c r="H118" s="186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</row>
    <row r="119" spans="1:20" ht="12.75">
      <c r="A119" s="152"/>
      <c r="B119" s="152"/>
      <c r="C119" s="152"/>
      <c r="D119" s="152"/>
      <c r="E119" s="152"/>
      <c r="F119" s="152"/>
      <c r="G119" s="152"/>
      <c r="H119" s="186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</row>
    <row r="120" spans="1:20" ht="12.75">
      <c r="A120" s="152"/>
      <c r="B120" s="152"/>
      <c r="C120" s="152"/>
      <c r="D120" s="152"/>
      <c r="E120" s="152"/>
      <c r="F120" s="152"/>
      <c r="G120" s="152"/>
      <c r="H120" s="186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</row>
    <row r="121" spans="1:20" ht="12.75">
      <c r="A121" s="152"/>
      <c r="B121" s="152"/>
      <c r="C121" s="152"/>
      <c r="D121" s="152"/>
      <c r="E121" s="152"/>
      <c r="F121" s="152"/>
      <c r="G121" s="152"/>
      <c r="H121" s="186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</row>
    <row r="122" spans="1:20" ht="12.75">
      <c r="A122" s="152"/>
      <c r="B122" s="152"/>
      <c r="C122" s="152"/>
      <c r="D122" s="152"/>
      <c r="E122" s="152"/>
      <c r="F122" s="152"/>
      <c r="G122" s="152"/>
      <c r="H122" s="186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</row>
    <row r="123" spans="1:20" ht="12.75">
      <c r="A123" s="152"/>
      <c r="B123" s="152"/>
      <c r="C123" s="152"/>
      <c r="D123" s="152"/>
      <c r="E123" s="152"/>
      <c r="F123" s="152"/>
      <c r="G123" s="152"/>
      <c r="H123" s="186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</row>
    <row r="124" spans="1:20" ht="12.75">
      <c r="A124" s="152"/>
      <c r="B124" s="152"/>
      <c r="C124" s="152"/>
      <c r="D124" s="152"/>
      <c r="E124" s="152"/>
      <c r="F124" s="152"/>
      <c r="G124" s="152"/>
      <c r="H124" s="186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</row>
    <row r="125" spans="1:20" ht="12.75">
      <c r="A125" s="152"/>
      <c r="B125" s="152"/>
      <c r="C125" s="152"/>
      <c r="D125" s="152"/>
      <c r="E125" s="152"/>
      <c r="F125" s="152"/>
      <c r="G125" s="152"/>
      <c r="H125" s="186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</row>
    <row r="126" spans="1:20" ht="12.75">
      <c r="A126" s="152"/>
      <c r="B126" s="152"/>
      <c r="C126" s="152"/>
      <c r="D126" s="152"/>
      <c r="E126" s="152"/>
      <c r="F126" s="152"/>
      <c r="G126" s="152"/>
      <c r="H126" s="186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</row>
    <row r="127" spans="1:20" ht="12.75">
      <c r="A127" s="152"/>
      <c r="B127" s="152"/>
      <c r="C127" s="152"/>
      <c r="D127" s="152"/>
      <c r="E127" s="152"/>
      <c r="F127" s="152"/>
      <c r="G127" s="152"/>
      <c r="H127" s="186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</row>
    <row r="128" spans="1:20" ht="12.75">
      <c r="A128" s="152"/>
      <c r="B128" s="152"/>
      <c r="C128" s="152"/>
      <c r="D128" s="152"/>
      <c r="E128" s="152"/>
      <c r="F128" s="152"/>
      <c r="G128" s="152"/>
      <c r="H128" s="186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</row>
    <row r="129" spans="1:20" ht="12.75">
      <c r="A129" s="152"/>
      <c r="B129" s="152"/>
      <c r="C129" s="152"/>
      <c r="D129" s="152"/>
      <c r="E129" s="152"/>
      <c r="F129" s="152"/>
      <c r="G129" s="152"/>
      <c r="H129" s="186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</row>
    <row r="130" spans="1:20" ht="12.75">
      <c r="A130" s="152"/>
      <c r="B130" s="152"/>
      <c r="C130" s="152"/>
      <c r="D130" s="152"/>
      <c r="E130" s="152"/>
      <c r="F130" s="152"/>
      <c r="G130" s="152"/>
      <c r="H130" s="186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</row>
    <row r="131" spans="1:20" ht="12.75">
      <c r="A131" s="152"/>
      <c r="B131" s="152"/>
      <c r="C131" s="152"/>
      <c r="D131" s="152"/>
      <c r="E131" s="152"/>
      <c r="F131" s="152"/>
      <c r="G131" s="152"/>
      <c r="H131" s="186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</row>
    <row r="132" spans="1:20" ht="12.75">
      <c r="A132" s="152"/>
      <c r="B132" s="152"/>
      <c r="C132" s="152"/>
      <c r="D132" s="152"/>
      <c r="E132" s="152"/>
      <c r="F132" s="152"/>
      <c r="G132" s="152"/>
      <c r="H132" s="186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</row>
    <row r="133" spans="1:20" ht="12.75">
      <c r="A133" s="152"/>
      <c r="B133" s="152"/>
      <c r="C133" s="152"/>
      <c r="D133" s="152"/>
      <c r="E133" s="152"/>
      <c r="F133" s="152"/>
      <c r="G133" s="152"/>
      <c r="H133" s="186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</row>
    <row r="134" spans="1:20" ht="12.75">
      <c r="A134" s="152"/>
      <c r="B134" s="152"/>
      <c r="C134" s="152"/>
      <c r="D134" s="152"/>
      <c r="E134" s="152"/>
      <c r="F134" s="152"/>
      <c r="G134" s="152"/>
      <c r="H134" s="186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</row>
    <row r="135" spans="1:20" ht="12.75">
      <c r="A135" s="152"/>
      <c r="B135" s="152"/>
      <c r="C135" s="152"/>
      <c r="D135" s="152"/>
      <c r="E135" s="152"/>
      <c r="F135" s="152"/>
      <c r="G135" s="152"/>
      <c r="H135" s="186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</row>
    <row r="136" spans="1:20" ht="12.75">
      <c r="A136" s="152"/>
      <c r="B136" s="152"/>
      <c r="C136" s="152"/>
      <c r="D136" s="152"/>
      <c r="E136" s="152"/>
      <c r="F136" s="152"/>
      <c r="G136" s="152"/>
      <c r="H136" s="186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</row>
    <row r="137" spans="1:20" ht="12.75">
      <c r="A137" s="152"/>
      <c r="B137" s="152"/>
      <c r="C137" s="152"/>
      <c r="D137" s="152"/>
      <c r="E137" s="152"/>
      <c r="F137" s="152"/>
      <c r="G137" s="152"/>
      <c r="H137" s="186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</row>
    <row r="138" spans="1:20" ht="12.75">
      <c r="A138" s="152"/>
      <c r="B138" s="152"/>
      <c r="C138" s="152"/>
      <c r="D138" s="152"/>
      <c r="E138" s="152"/>
      <c r="F138" s="152"/>
      <c r="G138" s="152"/>
      <c r="H138" s="186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</row>
    <row r="139" spans="1:20" ht="12.75">
      <c r="A139" s="152"/>
      <c r="B139" s="152"/>
      <c r="C139" s="152"/>
      <c r="D139" s="152"/>
      <c r="E139" s="152"/>
      <c r="F139" s="152"/>
      <c r="G139" s="152"/>
      <c r="H139" s="186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</row>
    <row r="140" spans="1:20" ht="12.75">
      <c r="A140" s="152"/>
      <c r="B140" s="152"/>
      <c r="C140" s="152"/>
      <c r="D140" s="152"/>
      <c r="E140" s="152"/>
      <c r="F140" s="152"/>
      <c r="G140" s="152"/>
      <c r="H140" s="186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</row>
    <row r="141" spans="1:20" ht="12.75">
      <c r="A141" s="152"/>
      <c r="B141" s="152"/>
      <c r="C141" s="152"/>
      <c r="D141" s="152"/>
      <c r="E141" s="152"/>
      <c r="F141" s="152"/>
      <c r="G141" s="152"/>
      <c r="H141" s="186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</row>
    <row r="142" spans="1:20" ht="12.75">
      <c r="A142" s="152"/>
      <c r="B142" s="152"/>
      <c r="C142" s="152"/>
      <c r="D142" s="152"/>
      <c r="E142" s="152"/>
      <c r="F142" s="152"/>
      <c r="G142" s="152"/>
      <c r="H142" s="186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</row>
    <row r="143" spans="1:20" ht="12.75">
      <c r="A143" s="152"/>
      <c r="B143" s="152"/>
      <c r="C143" s="152"/>
      <c r="D143" s="152"/>
      <c r="E143" s="152"/>
      <c r="F143" s="152"/>
      <c r="G143" s="152"/>
      <c r="H143" s="186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</row>
    <row r="144" spans="1:20" ht="12.75">
      <c r="A144" s="152"/>
      <c r="B144" s="152"/>
      <c r="C144" s="152"/>
      <c r="D144" s="152"/>
      <c r="E144" s="152"/>
      <c r="F144" s="152"/>
      <c r="G144" s="152"/>
      <c r="H144" s="186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</row>
    <row r="145" spans="1:20" ht="12.75">
      <c r="A145" s="152"/>
      <c r="B145" s="152"/>
      <c r="C145" s="152"/>
      <c r="D145" s="152"/>
      <c r="E145" s="152"/>
      <c r="F145" s="152"/>
      <c r="G145" s="152"/>
      <c r="H145" s="186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</row>
    <row r="146" spans="1:20" ht="12.75">
      <c r="A146" s="152"/>
      <c r="B146" s="152"/>
      <c r="C146" s="152"/>
      <c r="D146" s="152"/>
      <c r="E146" s="152"/>
      <c r="F146" s="152"/>
      <c r="G146" s="152"/>
      <c r="H146" s="186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</row>
    <row r="147" spans="1:20" ht="12.75">
      <c r="A147" s="152"/>
      <c r="B147" s="152"/>
      <c r="C147" s="152"/>
      <c r="D147" s="152"/>
      <c r="E147" s="152"/>
      <c r="F147" s="152"/>
      <c r="G147" s="152"/>
      <c r="H147" s="186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</row>
    <row r="148" spans="1:20" ht="12.75">
      <c r="A148" s="152"/>
      <c r="B148" s="152"/>
      <c r="C148" s="152"/>
      <c r="D148" s="152"/>
      <c r="E148" s="152"/>
      <c r="F148" s="152"/>
      <c r="G148" s="152"/>
      <c r="H148" s="186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</row>
    <row r="149" spans="1:20" ht="12.75">
      <c r="A149" s="152"/>
      <c r="B149" s="152"/>
      <c r="C149" s="152"/>
      <c r="D149" s="152"/>
      <c r="E149" s="152"/>
      <c r="F149" s="152"/>
      <c r="G149" s="152"/>
      <c r="H149" s="186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</row>
    <row r="150" spans="1:20" ht="12.75">
      <c r="A150" s="152"/>
      <c r="B150" s="152"/>
      <c r="C150" s="152"/>
      <c r="D150" s="152"/>
      <c r="E150" s="152"/>
      <c r="F150" s="152"/>
      <c r="G150" s="152"/>
      <c r="H150" s="186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</row>
    <row r="151" spans="1:20" ht="12.75">
      <c r="A151" s="152"/>
      <c r="B151" s="152"/>
      <c r="C151" s="152"/>
      <c r="D151" s="152"/>
      <c r="E151" s="152"/>
      <c r="F151" s="152"/>
      <c r="G151" s="152"/>
      <c r="H151" s="186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</row>
    <row r="152" spans="1:20" ht="12.75">
      <c r="A152" s="152"/>
      <c r="B152" s="152"/>
      <c r="C152" s="152"/>
      <c r="D152" s="152"/>
      <c r="E152" s="152"/>
      <c r="F152" s="152"/>
      <c r="G152" s="152"/>
      <c r="H152" s="186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</row>
    <row r="153" spans="1:20" ht="12.75">
      <c r="A153" s="152"/>
      <c r="B153" s="152"/>
      <c r="C153" s="152"/>
      <c r="D153" s="152"/>
      <c r="E153" s="152"/>
      <c r="F153" s="152"/>
      <c r="G153" s="152"/>
      <c r="H153" s="186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</row>
    <row r="154" spans="1:20" ht="12.75">
      <c r="A154" s="152"/>
      <c r="B154" s="152"/>
      <c r="C154" s="152"/>
      <c r="D154" s="152"/>
      <c r="E154" s="152"/>
      <c r="F154" s="152"/>
      <c r="G154" s="152"/>
      <c r="H154" s="186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</row>
    <row r="155" spans="1:20" ht="12.75">
      <c r="A155" s="152"/>
      <c r="B155" s="152"/>
      <c r="C155" s="152"/>
      <c r="D155" s="152"/>
      <c r="E155" s="152"/>
      <c r="F155" s="152"/>
      <c r="G155" s="152"/>
      <c r="H155" s="186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</row>
    <row r="156" spans="1:20" ht="12.75">
      <c r="A156" s="152"/>
      <c r="B156" s="152"/>
      <c r="C156" s="152"/>
      <c r="D156" s="152"/>
      <c r="E156" s="152"/>
      <c r="F156" s="152"/>
      <c r="G156" s="152"/>
      <c r="H156" s="186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</row>
    <row r="157" spans="1:20" ht="12.75">
      <c r="A157" s="152"/>
      <c r="B157" s="152"/>
      <c r="C157" s="152"/>
      <c r="D157" s="152"/>
      <c r="E157" s="152"/>
      <c r="F157" s="152"/>
      <c r="G157" s="152"/>
      <c r="H157" s="186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</row>
    <row r="158" spans="1:20" ht="12.75">
      <c r="A158" s="152"/>
      <c r="B158" s="152"/>
      <c r="C158" s="152"/>
      <c r="D158" s="152"/>
      <c r="E158" s="152"/>
      <c r="F158" s="152"/>
      <c r="G158" s="152"/>
      <c r="H158" s="186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</row>
    <row r="159" spans="1:20" ht="12.75">
      <c r="A159" s="152"/>
      <c r="B159" s="152"/>
      <c r="C159" s="152"/>
      <c r="D159" s="152"/>
      <c r="E159" s="152"/>
      <c r="F159" s="152"/>
      <c r="G159" s="152"/>
      <c r="H159" s="186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</row>
    <row r="160" spans="1:20" ht="12.75">
      <c r="A160" s="152"/>
      <c r="B160" s="152"/>
      <c r="C160" s="152"/>
      <c r="D160" s="152"/>
      <c r="E160" s="152"/>
      <c r="F160" s="152"/>
      <c r="G160" s="152"/>
      <c r="H160" s="186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</row>
    <row r="161" spans="1:20" ht="12.75">
      <c r="A161" s="152"/>
      <c r="B161" s="152"/>
      <c r="C161" s="152"/>
      <c r="D161" s="152"/>
      <c r="E161" s="152"/>
      <c r="F161" s="152"/>
      <c r="G161" s="152"/>
      <c r="H161" s="186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</row>
    <row r="162" spans="1:20" ht="12.75">
      <c r="A162" s="152"/>
      <c r="B162" s="152"/>
      <c r="C162" s="152"/>
      <c r="D162" s="152"/>
      <c r="E162" s="152"/>
      <c r="F162" s="152"/>
      <c r="G162" s="152"/>
      <c r="H162" s="186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</row>
    <row r="163" spans="1:20" ht="12.75">
      <c r="A163" s="152"/>
      <c r="B163" s="152"/>
      <c r="C163" s="152"/>
      <c r="D163" s="152"/>
      <c r="E163" s="152"/>
      <c r="F163" s="152"/>
      <c r="G163" s="152"/>
      <c r="H163" s="186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</row>
    <row r="164" spans="1:20" ht="12.75">
      <c r="A164" s="152"/>
      <c r="B164" s="152"/>
      <c r="C164" s="152"/>
      <c r="D164" s="152"/>
      <c r="E164" s="152"/>
      <c r="F164" s="152"/>
      <c r="G164" s="152"/>
      <c r="H164" s="186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</row>
    <row r="165" spans="1:20" ht="12.75">
      <c r="A165" s="152"/>
      <c r="B165" s="152"/>
      <c r="C165" s="152"/>
      <c r="D165" s="152"/>
      <c r="E165" s="152"/>
      <c r="F165" s="152"/>
      <c r="G165" s="152"/>
      <c r="H165" s="186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</row>
    <row r="166" spans="1:20" ht="12.75">
      <c r="A166" s="152"/>
      <c r="B166" s="152"/>
      <c r="C166" s="152"/>
      <c r="D166" s="152"/>
      <c r="E166" s="152"/>
      <c r="F166" s="152"/>
      <c r="G166" s="152"/>
      <c r="H166" s="186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</row>
    <row r="167" spans="1:20" ht="12.75">
      <c r="A167" s="152"/>
      <c r="B167" s="152"/>
      <c r="C167" s="152"/>
      <c r="D167" s="152"/>
      <c r="E167" s="152"/>
      <c r="F167" s="152"/>
      <c r="G167" s="152"/>
      <c r="H167" s="186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</row>
    <row r="168" spans="1:20" ht="12.75">
      <c r="A168" s="152"/>
      <c r="B168" s="152"/>
      <c r="C168" s="152"/>
      <c r="D168" s="152"/>
      <c r="E168" s="152"/>
      <c r="F168" s="152"/>
      <c r="G168" s="152"/>
      <c r="H168" s="186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</row>
    <row r="169" spans="1:20" ht="12.75">
      <c r="A169" s="152"/>
      <c r="B169" s="152"/>
      <c r="C169" s="152"/>
      <c r="D169" s="152"/>
      <c r="E169" s="152"/>
      <c r="F169" s="152"/>
      <c r="G169" s="152"/>
      <c r="H169" s="186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</row>
    <row r="170" spans="1:20" ht="12.75">
      <c r="A170" s="152"/>
      <c r="B170" s="152"/>
      <c r="C170" s="152"/>
      <c r="D170" s="152"/>
      <c r="E170" s="152"/>
      <c r="F170" s="152"/>
      <c r="G170" s="152"/>
      <c r="H170" s="186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</row>
    <row r="171" spans="1:20" ht="12.75">
      <c r="A171" s="152"/>
      <c r="B171" s="152"/>
      <c r="C171" s="152"/>
      <c r="D171" s="152"/>
      <c r="E171" s="152"/>
      <c r="F171" s="152"/>
      <c r="G171" s="152"/>
      <c r="H171" s="186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</row>
    <row r="172" spans="1:20" ht="12.75">
      <c r="A172" s="152"/>
      <c r="B172" s="152"/>
      <c r="C172" s="152"/>
      <c r="D172" s="152"/>
      <c r="E172" s="152"/>
      <c r="F172" s="152"/>
      <c r="G172" s="152"/>
      <c r="H172" s="186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</row>
    <row r="173" spans="1:20" ht="12.75">
      <c r="A173" s="152"/>
      <c r="B173" s="152"/>
      <c r="C173" s="152"/>
      <c r="D173" s="152"/>
      <c r="E173" s="152"/>
      <c r="F173" s="152"/>
      <c r="G173" s="152"/>
      <c r="H173" s="186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</row>
    <row r="174" spans="1:20" ht="12.75">
      <c r="A174" s="152"/>
      <c r="B174" s="152"/>
      <c r="C174" s="152"/>
      <c r="D174" s="152"/>
      <c r="E174" s="152"/>
      <c r="F174" s="152"/>
      <c r="G174" s="152"/>
      <c r="H174" s="186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</row>
    <row r="175" spans="1:20" ht="12.75">
      <c r="A175" s="152"/>
      <c r="B175" s="152"/>
      <c r="C175" s="152"/>
      <c r="D175" s="152"/>
      <c r="E175" s="152"/>
      <c r="F175" s="152"/>
      <c r="G175" s="152"/>
      <c r="H175" s="186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</row>
    <row r="176" spans="1:20" ht="12.75">
      <c r="A176" s="152"/>
      <c r="B176" s="152"/>
      <c r="C176" s="152"/>
      <c r="D176" s="152"/>
      <c r="E176" s="152"/>
      <c r="F176" s="152"/>
      <c r="G176" s="152"/>
      <c r="H176" s="186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</row>
    <row r="177" spans="1:20" ht="12.75">
      <c r="A177" s="152"/>
      <c r="B177" s="152"/>
      <c r="C177" s="152"/>
      <c r="D177" s="152"/>
      <c r="E177" s="152"/>
      <c r="F177" s="152"/>
      <c r="G177" s="152"/>
      <c r="H177" s="186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</row>
    <row r="178" spans="1:20" ht="12.75">
      <c r="A178" s="152"/>
      <c r="B178" s="152"/>
      <c r="C178" s="152"/>
      <c r="D178" s="152"/>
      <c r="E178" s="152"/>
      <c r="F178" s="152"/>
      <c r="G178" s="152"/>
      <c r="H178" s="186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</row>
    <row r="179" spans="1:20" ht="12.75">
      <c r="A179" s="152"/>
      <c r="B179" s="152"/>
      <c r="C179" s="152"/>
      <c r="D179" s="152"/>
      <c r="E179" s="152"/>
      <c r="F179" s="152"/>
      <c r="G179" s="152"/>
      <c r="H179" s="186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</row>
    <row r="180" spans="1:20" ht="12.75">
      <c r="A180" s="152"/>
      <c r="B180" s="152"/>
      <c r="C180" s="152"/>
      <c r="D180" s="152"/>
      <c r="E180" s="152"/>
      <c r="F180" s="152"/>
      <c r="G180" s="152"/>
      <c r="H180" s="186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</row>
    <row r="181" spans="1:20" ht="12.75">
      <c r="A181" s="152"/>
      <c r="B181" s="152"/>
      <c r="C181" s="152"/>
      <c r="D181" s="152"/>
      <c r="E181" s="152"/>
      <c r="F181" s="152"/>
      <c r="G181" s="152"/>
      <c r="H181" s="186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</row>
    <row r="182" spans="1:20" ht="12.75">
      <c r="A182" s="152"/>
      <c r="B182" s="152"/>
      <c r="C182" s="152"/>
      <c r="D182" s="152"/>
      <c r="E182" s="152"/>
      <c r="F182" s="152"/>
      <c r="G182" s="152"/>
      <c r="H182" s="186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</row>
    <row r="183" spans="1:20" ht="12.75">
      <c r="A183" s="152"/>
      <c r="B183" s="152"/>
      <c r="C183" s="152"/>
      <c r="D183" s="152"/>
      <c r="E183" s="152"/>
      <c r="F183" s="152"/>
      <c r="G183" s="152"/>
      <c r="H183" s="186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</row>
    <row r="184" spans="1:20" ht="12.75">
      <c r="A184" s="152"/>
      <c r="B184" s="152"/>
      <c r="C184" s="152"/>
      <c r="D184" s="152"/>
      <c r="E184" s="152"/>
      <c r="F184" s="152"/>
      <c r="G184" s="152"/>
      <c r="H184" s="186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</row>
    <row r="185" spans="1:20" ht="12.75">
      <c r="A185" s="152"/>
      <c r="B185" s="152"/>
      <c r="C185" s="152"/>
      <c r="D185" s="152"/>
      <c r="E185" s="152"/>
      <c r="F185" s="152"/>
      <c r="G185" s="152"/>
      <c r="H185" s="186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</row>
    <row r="186" spans="1:20" ht="12.75">
      <c r="A186" s="152"/>
      <c r="B186" s="152"/>
      <c r="C186" s="152"/>
      <c r="D186" s="152"/>
      <c r="E186" s="152"/>
      <c r="F186" s="152"/>
      <c r="G186" s="152"/>
      <c r="H186" s="186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</row>
    <row r="187" spans="1:20" ht="12.75">
      <c r="A187" s="152"/>
      <c r="B187" s="152"/>
      <c r="C187" s="152"/>
      <c r="D187" s="152"/>
      <c r="E187" s="152"/>
      <c r="F187" s="152"/>
      <c r="G187" s="152"/>
      <c r="H187" s="186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</row>
    <row r="188" spans="1:20" ht="12.75">
      <c r="A188" s="152"/>
      <c r="B188" s="152"/>
      <c r="C188" s="152"/>
      <c r="D188" s="152"/>
      <c r="E188" s="152"/>
      <c r="F188" s="152"/>
      <c r="G188" s="152"/>
      <c r="H188" s="186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</row>
    <row r="189" spans="1:20" ht="12.75">
      <c r="A189" s="152"/>
      <c r="B189" s="152"/>
      <c r="C189" s="152"/>
      <c r="D189" s="152"/>
      <c r="E189" s="152"/>
      <c r="F189" s="152"/>
      <c r="G189" s="152"/>
      <c r="H189" s="186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</row>
    <row r="190" spans="1:20" ht="12.75">
      <c r="A190" s="152"/>
      <c r="B190" s="152"/>
      <c r="C190" s="152"/>
      <c r="D190" s="152"/>
      <c r="E190" s="152"/>
      <c r="F190" s="152"/>
      <c r="G190" s="152"/>
      <c r="H190" s="186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</row>
    <row r="191" spans="1:20" ht="12.75">
      <c r="A191" s="152"/>
      <c r="B191" s="152"/>
      <c r="C191" s="152"/>
      <c r="D191" s="152"/>
      <c r="E191" s="152"/>
      <c r="F191" s="152"/>
      <c r="G191" s="152"/>
      <c r="H191" s="186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</row>
    <row r="192" spans="1:20" ht="12.75">
      <c r="A192" s="152"/>
      <c r="B192" s="152"/>
      <c r="C192" s="152"/>
      <c r="D192" s="152"/>
      <c r="E192" s="152"/>
      <c r="F192" s="152"/>
      <c r="G192" s="152"/>
      <c r="H192" s="186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</row>
    <row r="193" spans="1:20" ht="12.75">
      <c r="A193" s="152"/>
      <c r="B193" s="152"/>
      <c r="C193" s="152"/>
      <c r="D193" s="152"/>
      <c r="E193" s="152"/>
      <c r="F193" s="152"/>
      <c r="G193" s="152"/>
      <c r="H193" s="186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</row>
    <row r="194" spans="1:20" ht="12.75">
      <c r="A194" s="152"/>
      <c r="B194" s="152"/>
      <c r="C194" s="152"/>
      <c r="D194" s="152"/>
      <c r="E194" s="152"/>
      <c r="F194" s="152"/>
      <c r="G194" s="152"/>
      <c r="H194" s="186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</row>
    <row r="195" spans="1:20" ht="12.75">
      <c r="A195" s="152"/>
      <c r="B195" s="152"/>
      <c r="C195" s="152"/>
      <c r="D195" s="152"/>
      <c r="E195" s="152"/>
      <c r="F195" s="152"/>
      <c r="G195" s="152"/>
      <c r="H195" s="186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</row>
    <row r="196" spans="1:20" ht="12.75">
      <c r="A196" s="152"/>
      <c r="B196" s="152"/>
      <c r="C196" s="152"/>
      <c r="D196" s="152"/>
      <c r="E196" s="152"/>
      <c r="F196" s="152"/>
      <c r="G196" s="152"/>
      <c r="H196" s="186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</row>
    <row r="197" spans="1:20" ht="12.75">
      <c r="A197" s="152"/>
      <c r="B197" s="152"/>
      <c r="C197" s="152"/>
      <c r="D197" s="152"/>
      <c r="E197" s="152"/>
      <c r="F197" s="152"/>
      <c r="G197" s="152"/>
      <c r="H197" s="186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</row>
    <row r="198" spans="1:20" ht="12.75">
      <c r="A198" s="152"/>
      <c r="B198" s="152"/>
      <c r="C198" s="152"/>
      <c r="D198" s="152"/>
      <c r="E198" s="152"/>
      <c r="F198" s="152"/>
      <c r="G198" s="152"/>
      <c r="H198" s="186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</row>
    <row r="199" spans="1:20" ht="12.75">
      <c r="A199" s="152"/>
      <c r="B199" s="152"/>
      <c r="C199" s="152"/>
      <c r="D199" s="152"/>
      <c r="E199" s="152"/>
      <c r="F199" s="152"/>
      <c r="G199" s="152"/>
      <c r="H199" s="186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</row>
    <row r="200" spans="1:20" ht="12.75">
      <c r="A200" s="152"/>
      <c r="B200" s="152"/>
      <c r="C200" s="152"/>
      <c r="D200" s="152"/>
      <c r="E200" s="152"/>
      <c r="F200" s="152"/>
      <c r="G200" s="152"/>
      <c r="H200" s="186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</row>
    <row r="201" spans="1:20" ht="12.75">
      <c r="A201" s="152"/>
      <c r="B201" s="152"/>
      <c r="C201" s="152"/>
      <c r="D201" s="152"/>
      <c r="E201" s="152"/>
      <c r="F201" s="152"/>
      <c r="G201" s="152"/>
      <c r="H201" s="186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</row>
    <row r="202" spans="1:20" ht="12.75">
      <c r="A202" s="152"/>
      <c r="B202" s="152"/>
      <c r="C202" s="152"/>
      <c r="D202" s="152"/>
      <c r="E202" s="152"/>
      <c r="F202" s="152"/>
      <c r="G202" s="152"/>
      <c r="H202" s="186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</row>
    <row r="203" spans="1:20" ht="12.75">
      <c r="A203" s="152"/>
      <c r="B203" s="152"/>
      <c r="C203" s="152"/>
      <c r="D203" s="152"/>
      <c r="E203" s="152"/>
      <c r="F203" s="152"/>
      <c r="G203" s="152"/>
      <c r="H203" s="186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</row>
    <row r="204" spans="1:20" ht="12.75">
      <c r="A204" s="152"/>
      <c r="B204" s="152"/>
      <c r="C204" s="152"/>
      <c r="D204" s="152"/>
      <c r="E204" s="152"/>
      <c r="F204" s="152"/>
      <c r="G204" s="152"/>
      <c r="H204" s="186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</row>
    <row r="205" spans="1:20" ht="12.75">
      <c r="A205" s="152"/>
      <c r="B205" s="152"/>
      <c r="C205" s="152"/>
      <c r="D205" s="152"/>
      <c r="E205" s="152"/>
      <c r="F205" s="152"/>
      <c r="G205" s="152"/>
      <c r="H205" s="186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</row>
    <row r="206" spans="1:20" ht="12.75">
      <c r="A206" s="152"/>
      <c r="B206" s="152"/>
      <c r="C206" s="152"/>
      <c r="D206" s="152"/>
      <c r="E206" s="152"/>
      <c r="F206" s="152"/>
      <c r="G206" s="152"/>
      <c r="H206" s="186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</row>
    <row r="207" spans="1:20" ht="12.75">
      <c r="A207" s="152"/>
      <c r="B207" s="152"/>
      <c r="C207" s="152"/>
      <c r="D207" s="152"/>
      <c r="E207" s="152"/>
      <c r="F207" s="152"/>
      <c r="G207" s="152"/>
      <c r="H207" s="186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</row>
    <row r="208" spans="1:20" ht="12.75">
      <c r="A208" s="152"/>
      <c r="B208" s="152"/>
      <c r="C208" s="152"/>
      <c r="D208" s="152"/>
      <c r="E208" s="152"/>
      <c r="F208" s="152"/>
      <c r="G208" s="152"/>
      <c r="H208" s="186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</row>
    <row r="209" spans="1:20" ht="12.75">
      <c r="A209" s="152"/>
      <c r="B209" s="152"/>
      <c r="C209" s="152"/>
      <c r="D209" s="152"/>
      <c r="E209" s="152"/>
      <c r="F209" s="152"/>
      <c r="G209" s="152"/>
      <c r="H209" s="186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</row>
    <row r="210" spans="1:20" ht="12.75">
      <c r="A210" s="152"/>
      <c r="B210" s="152"/>
      <c r="C210" s="152"/>
      <c r="D210" s="152"/>
      <c r="E210" s="152"/>
      <c r="F210" s="152"/>
      <c r="G210" s="152"/>
      <c r="H210" s="186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</row>
    <row r="211" spans="1:20" ht="12.75">
      <c r="A211" s="152"/>
      <c r="B211" s="152"/>
      <c r="C211" s="152"/>
      <c r="D211" s="152"/>
      <c r="E211" s="152"/>
      <c r="F211" s="152"/>
      <c r="G211" s="152"/>
      <c r="H211" s="186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</row>
    <row r="212" spans="1:20" ht="12.75">
      <c r="A212" s="152"/>
      <c r="B212" s="152"/>
      <c r="C212" s="152"/>
      <c r="D212" s="152"/>
      <c r="E212" s="152"/>
      <c r="F212" s="152"/>
      <c r="G212" s="152"/>
      <c r="H212" s="186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</row>
    <row r="213" spans="1:20" ht="12.75">
      <c r="A213" s="152"/>
      <c r="B213" s="152"/>
      <c r="C213" s="152"/>
      <c r="D213" s="152"/>
      <c r="E213" s="152"/>
      <c r="F213" s="152"/>
      <c r="G213" s="152"/>
      <c r="H213" s="186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</row>
    <row r="214" spans="1:20" ht="12.75">
      <c r="A214" s="152"/>
      <c r="B214" s="152"/>
      <c r="C214" s="152"/>
      <c r="D214" s="152"/>
      <c r="E214" s="152"/>
      <c r="F214" s="152"/>
      <c r="G214" s="152"/>
      <c r="H214" s="186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</row>
    <row r="215" spans="1:20" ht="12.75">
      <c r="A215" s="152"/>
      <c r="B215" s="152"/>
      <c r="C215" s="152"/>
      <c r="D215" s="152"/>
      <c r="E215" s="152"/>
      <c r="F215" s="152"/>
      <c r="G215" s="152"/>
      <c r="H215" s="186"/>
      <c r="I215" s="152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</row>
    <row r="216" spans="1:20" ht="12.75">
      <c r="A216" s="152"/>
      <c r="B216" s="152"/>
      <c r="C216" s="152"/>
      <c r="D216" s="152"/>
      <c r="E216" s="152"/>
      <c r="F216" s="152"/>
      <c r="G216" s="152"/>
      <c r="H216" s="186"/>
      <c r="I216" s="152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</row>
    <row r="217" spans="1:20" ht="12.75">
      <c r="A217" s="152"/>
      <c r="B217" s="152"/>
      <c r="C217" s="152"/>
      <c r="D217" s="152"/>
      <c r="E217" s="152"/>
      <c r="F217" s="152"/>
      <c r="G217" s="152"/>
      <c r="H217" s="186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</row>
    <row r="218" spans="1:20" ht="12.75">
      <c r="A218" s="152"/>
      <c r="B218" s="152"/>
      <c r="C218" s="152"/>
      <c r="D218" s="152"/>
      <c r="E218" s="152"/>
      <c r="F218" s="152"/>
      <c r="G218" s="152"/>
      <c r="H218" s="186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</row>
    <row r="219" spans="1:20" ht="12.75">
      <c r="A219" s="152"/>
      <c r="B219" s="152"/>
      <c r="C219" s="152"/>
      <c r="D219" s="152"/>
      <c r="E219" s="152"/>
      <c r="F219" s="152"/>
      <c r="G219" s="152"/>
      <c r="H219" s="186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</row>
    <row r="220" spans="1:20" ht="12.75">
      <c r="A220" s="152"/>
      <c r="B220" s="152"/>
      <c r="C220" s="152"/>
      <c r="D220" s="152"/>
      <c r="E220" s="152"/>
      <c r="F220" s="152"/>
      <c r="G220" s="152"/>
      <c r="H220" s="186"/>
      <c r="I220" s="152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</row>
    <row r="221" spans="1:20" ht="12.75">
      <c r="A221" s="152"/>
      <c r="B221" s="152"/>
      <c r="C221" s="152"/>
      <c r="D221" s="152"/>
      <c r="E221" s="152"/>
      <c r="F221" s="152"/>
      <c r="G221" s="152"/>
      <c r="H221" s="186"/>
      <c r="I221" s="152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</row>
    <row r="222" spans="1:20" ht="12.75">
      <c r="A222" s="152"/>
      <c r="B222" s="152"/>
      <c r="C222" s="152"/>
      <c r="D222" s="152"/>
      <c r="E222" s="152"/>
      <c r="F222" s="152"/>
      <c r="G222" s="152"/>
      <c r="H222" s="186"/>
      <c r="I222" s="152"/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</row>
    <row r="223" spans="1:20" ht="12.75">
      <c r="A223" s="152"/>
      <c r="B223" s="152"/>
      <c r="C223" s="152"/>
      <c r="D223" s="152"/>
      <c r="E223" s="152"/>
      <c r="F223" s="152"/>
      <c r="G223" s="152"/>
      <c r="H223" s="186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</row>
    <row r="224" spans="1:20" ht="12.75">
      <c r="A224" s="152"/>
      <c r="B224" s="152"/>
      <c r="C224" s="152"/>
      <c r="D224" s="152"/>
      <c r="E224" s="152"/>
      <c r="F224" s="152"/>
      <c r="G224" s="152"/>
      <c r="H224" s="186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</row>
    <row r="225" spans="1:20" ht="12.75">
      <c r="A225" s="152"/>
      <c r="B225" s="152"/>
      <c r="C225" s="152"/>
      <c r="D225" s="152"/>
      <c r="E225" s="152"/>
      <c r="F225" s="152"/>
      <c r="G225" s="152"/>
      <c r="H225" s="186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</row>
    <row r="226" spans="1:20" ht="12.75">
      <c r="A226" s="152"/>
      <c r="B226" s="152"/>
      <c r="C226" s="152"/>
      <c r="D226" s="152"/>
      <c r="E226" s="152"/>
      <c r="F226" s="152"/>
      <c r="G226" s="152"/>
      <c r="H226" s="186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</row>
    <row r="227" spans="1:20" ht="12.75">
      <c r="A227" s="152"/>
      <c r="B227" s="152"/>
      <c r="C227" s="152"/>
      <c r="D227" s="152"/>
      <c r="E227" s="152"/>
      <c r="F227" s="152"/>
      <c r="G227" s="152"/>
      <c r="H227" s="186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</row>
    <row r="228" spans="1:20" ht="12.75">
      <c r="A228" s="152"/>
      <c r="B228" s="152"/>
      <c r="C228" s="152"/>
      <c r="D228" s="152"/>
      <c r="E228" s="152"/>
      <c r="F228" s="152"/>
      <c r="G228" s="152"/>
      <c r="H228" s="186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</row>
    <row r="229" spans="1:20" ht="12.75">
      <c r="A229" s="152"/>
      <c r="B229" s="152"/>
      <c r="C229" s="152"/>
      <c r="D229" s="152"/>
      <c r="E229" s="152"/>
      <c r="F229" s="152"/>
      <c r="G229" s="152"/>
      <c r="H229" s="186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</row>
    <row r="230" spans="1:20" ht="12.75">
      <c r="A230" s="152"/>
      <c r="B230" s="152"/>
      <c r="C230" s="152"/>
      <c r="D230" s="152"/>
      <c r="E230" s="152"/>
      <c r="F230" s="152"/>
      <c r="G230" s="152"/>
      <c r="H230" s="186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</row>
    <row r="231" spans="1:20" ht="12.75">
      <c r="A231" s="152"/>
      <c r="B231" s="152"/>
      <c r="C231" s="152"/>
      <c r="D231" s="152"/>
      <c r="E231" s="152"/>
      <c r="F231" s="152"/>
      <c r="G231" s="152"/>
      <c r="H231" s="186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</row>
    <row r="232" spans="1:20" ht="12.75">
      <c r="A232" s="152"/>
      <c r="B232" s="152"/>
      <c r="C232" s="152"/>
      <c r="D232" s="152"/>
      <c r="E232" s="152"/>
      <c r="F232" s="152"/>
      <c r="G232" s="152"/>
      <c r="H232" s="186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</row>
    <row r="233" spans="1:20" ht="12.75">
      <c r="A233" s="152"/>
      <c r="B233" s="152"/>
      <c r="C233" s="152"/>
      <c r="D233" s="152"/>
      <c r="E233" s="152"/>
      <c r="F233" s="152"/>
      <c r="G233" s="152"/>
      <c r="H233" s="186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</row>
    <row r="234" spans="1:20" ht="12.75">
      <c r="A234" s="152"/>
      <c r="B234" s="152"/>
      <c r="C234" s="152"/>
      <c r="D234" s="152"/>
      <c r="E234" s="152"/>
      <c r="F234" s="152"/>
      <c r="G234" s="152"/>
      <c r="H234" s="186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</row>
    <row r="235" spans="1:20" ht="12.75">
      <c r="A235" s="152"/>
      <c r="B235" s="152"/>
      <c r="C235" s="152"/>
      <c r="D235" s="152"/>
      <c r="E235" s="152"/>
      <c r="F235" s="152"/>
      <c r="G235" s="152"/>
      <c r="H235" s="186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</row>
    <row r="236" spans="1:20" ht="12.75">
      <c r="A236" s="152"/>
      <c r="B236" s="152"/>
      <c r="C236" s="152"/>
      <c r="D236" s="152"/>
      <c r="E236" s="152"/>
      <c r="F236" s="152"/>
      <c r="G236" s="152"/>
      <c r="H236" s="186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</row>
    <row r="237" spans="1:20" ht="12.75">
      <c r="A237" s="152"/>
      <c r="B237" s="152"/>
      <c r="C237" s="152"/>
      <c r="D237" s="152"/>
      <c r="E237" s="152"/>
      <c r="F237" s="152"/>
      <c r="G237" s="152"/>
      <c r="H237" s="186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</row>
    <row r="238" spans="1:20" ht="12.75">
      <c r="A238" s="152"/>
      <c r="B238" s="152"/>
      <c r="C238" s="152"/>
      <c r="D238" s="152"/>
      <c r="E238" s="152"/>
      <c r="F238" s="152"/>
      <c r="G238" s="152"/>
      <c r="H238" s="186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</row>
    <row r="239" spans="1:20" ht="12.75">
      <c r="A239" s="152"/>
      <c r="B239" s="152"/>
      <c r="C239" s="152"/>
      <c r="D239" s="152"/>
      <c r="E239" s="152"/>
      <c r="F239" s="152"/>
      <c r="G239" s="152"/>
      <c r="H239" s="186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</row>
    <row r="240" spans="1:20" ht="12.75">
      <c r="A240" s="152"/>
      <c r="B240" s="152"/>
      <c r="C240" s="152"/>
      <c r="D240" s="152"/>
      <c r="E240" s="152"/>
      <c r="F240" s="152"/>
      <c r="G240" s="152"/>
      <c r="H240" s="186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</row>
    <row r="241" spans="1:20" ht="12.75">
      <c r="A241" s="152"/>
      <c r="B241" s="152"/>
      <c r="C241" s="152"/>
      <c r="D241" s="152"/>
      <c r="E241" s="152"/>
      <c r="F241" s="152"/>
      <c r="G241" s="152"/>
      <c r="H241" s="186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</row>
    <row r="242" spans="1:20" ht="12.75">
      <c r="A242" s="152"/>
      <c r="B242" s="152"/>
      <c r="C242" s="152"/>
      <c r="D242" s="152"/>
      <c r="E242" s="152"/>
      <c r="F242" s="152"/>
      <c r="G242" s="152"/>
      <c r="H242" s="186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</row>
    <row r="243" spans="1:20" ht="12.75">
      <c r="A243" s="152"/>
      <c r="B243" s="152"/>
      <c r="C243" s="152"/>
      <c r="D243" s="152"/>
      <c r="E243" s="152"/>
      <c r="F243" s="152"/>
      <c r="G243" s="152"/>
      <c r="H243" s="186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</row>
    <row r="244" spans="1:20" ht="12.75">
      <c r="A244" s="152"/>
      <c r="B244" s="152"/>
      <c r="C244" s="152"/>
      <c r="D244" s="152"/>
      <c r="E244" s="152"/>
      <c r="F244" s="152"/>
      <c r="G244" s="152"/>
      <c r="H244" s="186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</row>
    <row r="245" spans="1:20" ht="12.75">
      <c r="A245" s="152"/>
      <c r="B245" s="152"/>
      <c r="C245" s="152"/>
      <c r="D245" s="152"/>
      <c r="E245" s="152"/>
      <c r="F245" s="152"/>
      <c r="G245" s="152"/>
      <c r="H245" s="186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</row>
    <row r="246" spans="1:20" ht="12.75">
      <c r="A246" s="152"/>
      <c r="B246" s="152"/>
      <c r="C246" s="152"/>
      <c r="D246" s="152"/>
      <c r="E246" s="152"/>
      <c r="F246" s="152"/>
      <c r="G246" s="152"/>
      <c r="H246" s="186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</row>
    <row r="247" spans="1:20" ht="12.75">
      <c r="A247" s="152"/>
      <c r="B247" s="152"/>
      <c r="C247" s="152"/>
      <c r="D247" s="152"/>
      <c r="E247" s="152"/>
      <c r="F247" s="152"/>
      <c r="G247" s="152"/>
      <c r="H247" s="186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</row>
    <row r="248" spans="1:20" ht="12.75">
      <c r="A248" s="152"/>
      <c r="B248" s="152"/>
      <c r="C248" s="152"/>
      <c r="D248" s="152"/>
      <c r="E248" s="152"/>
      <c r="F248" s="152"/>
      <c r="G248" s="152"/>
      <c r="H248" s="186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</row>
    <row r="249" spans="1:20" ht="12.75">
      <c r="A249" s="152"/>
      <c r="B249" s="152"/>
      <c r="C249" s="152"/>
      <c r="D249" s="152"/>
      <c r="E249" s="152"/>
      <c r="F249" s="152"/>
      <c r="G249" s="152"/>
      <c r="H249" s="186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</row>
    <row r="250" spans="1:20" ht="12.75">
      <c r="A250" s="152"/>
      <c r="B250" s="152"/>
      <c r="C250" s="152"/>
      <c r="D250" s="152"/>
      <c r="E250" s="152"/>
      <c r="F250" s="152"/>
      <c r="G250" s="152"/>
      <c r="H250" s="186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</row>
    <row r="251" spans="1:20" ht="12.75">
      <c r="A251" s="152"/>
      <c r="B251" s="152"/>
      <c r="C251" s="152"/>
      <c r="D251" s="152"/>
      <c r="E251" s="152"/>
      <c r="F251" s="152"/>
      <c r="G251" s="152"/>
      <c r="H251" s="186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</row>
    <row r="252" spans="1:20" ht="12.75">
      <c r="A252" s="152"/>
      <c r="B252" s="152"/>
      <c r="C252" s="152"/>
      <c r="D252" s="152"/>
      <c r="E252" s="152"/>
      <c r="F252" s="152"/>
      <c r="G252" s="152"/>
      <c r="H252" s="186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</row>
    <row r="253" spans="1:20" ht="12.75">
      <c r="A253" s="152"/>
      <c r="B253" s="152"/>
      <c r="C253" s="152"/>
      <c r="D253" s="152"/>
      <c r="E253" s="152"/>
      <c r="F253" s="152"/>
      <c r="G253" s="152"/>
      <c r="H253" s="186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</row>
    <row r="254" spans="1:20" ht="12.75">
      <c r="A254" s="152"/>
      <c r="B254" s="152"/>
      <c r="C254" s="152"/>
      <c r="D254" s="152"/>
      <c r="E254" s="152"/>
      <c r="F254" s="152"/>
      <c r="G254" s="152"/>
      <c r="H254" s="186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</row>
  </sheetData>
  <sheetProtection password="CF27" sheet="1" formatRows="0" selectLockedCells="1" sort="0" autoFilter="0"/>
  <mergeCells count="76">
    <mergeCell ref="F19:G19"/>
    <mergeCell ref="F20:G20"/>
    <mergeCell ref="A9:G9"/>
    <mergeCell ref="A10:G10"/>
    <mergeCell ref="I79:J79"/>
    <mergeCell ref="F63:G63"/>
    <mergeCell ref="B19:C19"/>
    <mergeCell ref="B24:C24"/>
    <mergeCell ref="B20:C20"/>
    <mergeCell ref="B76:C76"/>
    <mergeCell ref="B58:C58"/>
    <mergeCell ref="B59:C59"/>
    <mergeCell ref="B60:C60"/>
    <mergeCell ref="B61:C61"/>
    <mergeCell ref="B62:C62"/>
    <mergeCell ref="B63:C63"/>
    <mergeCell ref="O79:P79"/>
    <mergeCell ref="I66:J66"/>
    <mergeCell ref="O66:P66"/>
    <mergeCell ref="I53:J53"/>
    <mergeCell ref="O53:P53"/>
    <mergeCell ref="W15:X15"/>
    <mergeCell ref="F59:G59"/>
    <mergeCell ref="F60:G60"/>
    <mergeCell ref="F61:G61"/>
    <mergeCell ref="F62:G62"/>
    <mergeCell ref="F48:G48"/>
    <mergeCell ref="F49:G49"/>
    <mergeCell ref="F50:G50"/>
    <mergeCell ref="F57:G57"/>
    <mergeCell ref="F58:G58"/>
    <mergeCell ref="F37:G37"/>
    <mergeCell ref="F44:G44"/>
    <mergeCell ref="F45:G45"/>
    <mergeCell ref="F46:G46"/>
    <mergeCell ref="F47:G47"/>
    <mergeCell ref="I40:J40"/>
    <mergeCell ref="O40:P40"/>
    <mergeCell ref="F36:G36"/>
    <mergeCell ref="F35:G35"/>
    <mergeCell ref="I2:T12"/>
    <mergeCell ref="F21:G21"/>
    <mergeCell ref="F22:G22"/>
    <mergeCell ref="F23:G23"/>
    <mergeCell ref="F24:G24"/>
    <mergeCell ref="A11:G11"/>
    <mergeCell ref="F31:G31"/>
    <mergeCell ref="F32:G32"/>
    <mergeCell ref="F33:G33"/>
    <mergeCell ref="F34:G34"/>
    <mergeCell ref="B21:C21"/>
    <mergeCell ref="B22:C22"/>
    <mergeCell ref="B23:C23"/>
    <mergeCell ref="B71:C71"/>
    <mergeCell ref="B72:C72"/>
    <mergeCell ref="B73:C73"/>
    <mergeCell ref="B74:C74"/>
    <mergeCell ref="B75:C75"/>
    <mergeCell ref="F76:G76"/>
    <mergeCell ref="F71:G71"/>
    <mergeCell ref="F72:G72"/>
    <mergeCell ref="F73:G73"/>
    <mergeCell ref="F74:G74"/>
    <mergeCell ref="F75:G75"/>
    <mergeCell ref="B50:C50"/>
    <mergeCell ref="B32:C32"/>
    <mergeCell ref="B33:C33"/>
    <mergeCell ref="B34:C34"/>
    <mergeCell ref="B35:C35"/>
    <mergeCell ref="B36:C36"/>
    <mergeCell ref="B37:C37"/>
    <mergeCell ref="B45:C45"/>
    <mergeCell ref="B46:C46"/>
    <mergeCell ref="B47:C47"/>
    <mergeCell ref="B48:C48"/>
    <mergeCell ref="B49:C49"/>
  </mergeCells>
  <conditionalFormatting sqref="B4">
    <cfRule type="cellIs" priority="304" dxfId="79" operator="equal">
      <formula>0</formula>
    </cfRule>
  </conditionalFormatting>
  <conditionalFormatting sqref="A6">
    <cfRule type="expression" priority="309" dxfId="76">
      <formula>B6=""</formula>
    </cfRule>
  </conditionalFormatting>
  <conditionalFormatting sqref="A8">
    <cfRule type="expression" priority="308" dxfId="76">
      <formula>B8=""</formula>
    </cfRule>
  </conditionalFormatting>
  <conditionalFormatting sqref="W15">
    <cfRule type="cellIs" priority="158" dxfId="79" operator="equal">
      <formula>""</formula>
    </cfRule>
  </conditionalFormatting>
  <conditionalFormatting sqref="E6">
    <cfRule type="cellIs" priority="157" dxfId="78" operator="notBetween">
      <formula>$E$4</formula>
      <formula>$G$4</formula>
    </cfRule>
  </conditionalFormatting>
  <conditionalFormatting sqref="E4">
    <cfRule type="cellIs" priority="153" dxfId="78" operator="lessThan">
      <formula>$U$11</formula>
    </cfRule>
  </conditionalFormatting>
  <conditionalFormatting sqref="E4 G4 E6">
    <cfRule type="cellIs" priority="149" dxfId="79" operator="equal">
      <formula>""</formula>
    </cfRule>
  </conditionalFormatting>
  <conditionalFormatting sqref="G4">
    <cfRule type="cellIs" priority="150" dxfId="42" operator="lessThan">
      <formula>$E$4</formula>
    </cfRule>
    <cfRule type="expression" priority="151" dxfId="42">
      <formula>$E$4=""</formula>
    </cfRule>
  </conditionalFormatting>
  <conditionalFormatting sqref="I23 I36 I49 I62 I75">
    <cfRule type="expression" priority="862" dxfId="79">
      <formula>AND($I23="",$I19&lt;&gt;"")</formula>
    </cfRule>
  </conditionalFormatting>
  <conditionalFormatting sqref="O23 O36 O49 O62 O75">
    <cfRule type="expression" priority="864" dxfId="79">
      <formula>AND($O23="",$O19&lt;&gt;"")</formula>
    </cfRule>
  </conditionalFormatting>
  <conditionalFormatting sqref="E23 E36 E49 E62 E75">
    <cfRule type="expression" priority="29" dxfId="79">
      <formula>OR(AND(E19&lt;&gt;"",E23=""),AND(LEN($G14)&gt;$U$2,OR($E19="",$E23="")))</formula>
    </cfRule>
    <cfRule type="expression" priority="32" dxfId="78">
      <formula>AND($E23&lt;&gt;"",$E19="")</formula>
    </cfRule>
  </conditionalFormatting>
  <conditionalFormatting sqref="E19 E32 E45 E58 E71">
    <cfRule type="expression" priority="31" dxfId="78">
      <formula>AND($E19&lt;&gt;"",$E23="")</formula>
    </cfRule>
    <cfRule type="expression" priority="82" dxfId="79">
      <formula>OR(AND($E23&lt;&gt;"",$E19=""),AND(LEN($G14)&gt;$U$2,OR($E19="",$E23="")))</formula>
    </cfRule>
  </conditionalFormatting>
  <conditionalFormatting sqref="G6">
    <cfRule type="expression" priority="871" dxfId="42">
      <formula>OR(ISTEXT($O$18),$O$18&gt;$O$12)</formula>
    </cfRule>
  </conditionalFormatting>
  <conditionalFormatting sqref="I19 I32 I45 I58 I71">
    <cfRule type="expression" priority="872" dxfId="79">
      <formula>AND(ISNUMBER(A24),OR(I19="",I23=""))</formula>
    </cfRule>
  </conditionalFormatting>
  <conditionalFormatting sqref="O19 O32 O45 O58 O71">
    <cfRule type="expression" priority="883" dxfId="79">
      <formula>AND(ISNUMBER(E24),OR(O19="",O23=""))</formula>
    </cfRule>
  </conditionalFormatting>
  <conditionalFormatting sqref="A19 A32 A45 A58 A71">
    <cfRule type="expression" priority="896" dxfId="78">
      <formula>AND($A19&lt;&gt;"",$A23="")</formula>
    </cfRule>
    <cfRule type="expression" priority="897" dxfId="79">
      <formula>OR(AND($A23&lt;&gt;"",$A19=""),AND(LEN($C14)&gt;$U$2,OR($A19="",$A23="")))</formula>
    </cfRule>
  </conditionalFormatting>
  <conditionalFormatting sqref="A23 A36 A49 A62 A75">
    <cfRule type="expression" priority="906" dxfId="79">
      <formula>OR(AND($A19&lt;&gt;"",$A23=""),AND(LEN($C14)&gt;$U$2,OR($A19="",$A23="")))</formula>
    </cfRule>
    <cfRule type="expression" priority="907" dxfId="78">
      <formula>AND($A23&lt;&gt;"",$A19="")</formula>
    </cfRule>
  </conditionalFormatting>
  <conditionalFormatting sqref="C17 C30 C43 C56 C69">
    <cfRule type="expression" priority="13" dxfId="79">
      <formula>AND(LEN($C14)&gt;$U$2,$C17="")</formula>
    </cfRule>
    <cfRule type="expression" priority="14" dxfId="78">
      <formula>IF(C17&lt;&gt;"",LEN(C17)&lt;$U$2+4,)</formula>
    </cfRule>
  </conditionalFormatting>
  <conditionalFormatting sqref="C14 G14 C27 G27 C40 G40 C53 G53 C66 G66">
    <cfRule type="cellIs" priority="33" dxfId="79" operator="equal">
      <formula>0</formula>
    </cfRule>
    <cfRule type="expression" priority="34" dxfId="78">
      <formula>IF(C14&lt;&gt;"",LEN(C14)&lt;$U$2,)</formula>
    </cfRule>
  </conditionalFormatting>
  <conditionalFormatting sqref="G30">
    <cfRule type="expression" priority="7" dxfId="79">
      <formula>LEN($C27)&gt;$U$2</formula>
    </cfRule>
    <cfRule type="expression" priority="8" dxfId="78">
      <formula>IF(G30&lt;&gt;"",LEN(G30)&lt;$U$2,)</formula>
    </cfRule>
  </conditionalFormatting>
  <conditionalFormatting sqref="G43">
    <cfRule type="expression" priority="5" dxfId="79">
      <formula>LEN($C40)&gt;$U$2</formula>
    </cfRule>
    <cfRule type="expression" priority="6" dxfId="78">
      <formula>IF(G43&lt;&gt;"",LEN(G43)&lt;$U$2,)</formula>
    </cfRule>
  </conditionalFormatting>
  <conditionalFormatting sqref="G56">
    <cfRule type="expression" priority="3" dxfId="79">
      <formula>LEN($C53)&gt;$U$2</formula>
    </cfRule>
    <cfRule type="expression" priority="4" dxfId="78">
      <formula>IF(G56&lt;&gt;"",LEN(G56)&lt;$U$2,)</formula>
    </cfRule>
  </conditionalFormatting>
  <conditionalFormatting sqref="G69">
    <cfRule type="expression" priority="1" dxfId="79">
      <formula>LEN($C66)&gt;$U$2</formula>
    </cfRule>
    <cfRule type="expression" priority="2" dxfId="78">
      <formula>IF(G69&lt;&gt;"",LEN(G69)&lt;$U$2,)</formula>
    </cfRule>
  </conditionalFormatting>
  <conditionalFormatting sqref="G17 G30 G43 G56 G69">
    <cfRule type="expression" priority="9" dxfId="79">
      <formula>AND(LEN($G14)&gt;$U$2,$G17="")</formula>
    </cfRule>
    <cfRule type="expression" priority="10" dxfId="78">
      <formula>AND(G14&lt;&gt;"",LEN(G17)&lt;$U$2+4)</formula>
    </cfRule>
  </conditionalFormatting>
  <dataValidations count="7">
    <dataValidation type="decimal" allowBlank="1" showInputMessage="1" showErrorMessage="1" promptTitle="Hinweis Betragseingabe:" prompt="Es muss ein Betrag größer &quot;0,00&quot; und kleiner &quot;999.999.999&quot; eingegeben werden!" errorTitle="Fehler bei Eingabe!" error="Eingabe falsch oder außerhalb des zulässigen Wertebereichs!" sqref="A19 E19 I19 O19 A32 E32 I32 O32 A45 E45 I45 O45 A58 E58 I58 O58 A71 E71 I71 O71">
      <formula1>0.001</formula1>
      <formula2>999999999</formula2>
    </dataValidation>
    <dataValidation type="decimal" allowBlank="1" showInputMessage="1" showErrorMessage="1" promptTitle="Hinweis Betragseingabe:" prompt="Es muss ein Betrag größer &quot;0,0&quot; und kleiner &quot;40,0&quot; eingegeben werden!" errorTitle="Fehler bei Eingabe!" error="Eingabe falsch oder außerhalb des zulässigen Wertebereichs!" sqref="A23 E23 I23 O23 A36 E36 I36 O36 A49 E49 I49 O49 A62 E62 I62 O62 A75 E75 I75 O75">
      <formula1>0.001</formula1>
      <formula2>40</formula2>
    </dataValidation>
    <dataValidation type="whole" operator="greaterThanOrEqual" allowBlank="1" showInputMessage="1" showErrorMessage="1" promptTitle="Hinweis zur Eingabe:" prompt="Geben Sie zumindest die letzten 5 Ziffern ein!" errorTitle="Fehlerhafte Eingabe!" error="Eingabe unzureichend oder außerhalb des zulässigen Bereichs!" sqref="W15:X15">
      <formula1>10000</formula1>
    </dataValidation>
    <dataValidation type="date" allowBlank="1" showInputMessage="1" showErrorMessage="1" promptTitle="Hinweis Datumseingabe:" prompt="Geben Sie ein gültiges Datum zwischen 01.01.2023 und 31.12.2025 ein!" errorTitle="Fehler bei Datumseingabe!" error="Datumseingabe falsch oder außerhalb des zulässigen Wertebereichs!" sqref="E4">
      <formula1>$U$11</formula1>
      <formula2>$U$12</formula2>
    </dataValidation>
    <dataValidation allowBlank="1" showErrorMessage="1" promptTitle="Hinweis Datumseingabe:" prompt="Geben Sie ein gültiges Datum zwischen Beginn und Ende des Förderungszeitraums ein!" errorTitle="Fehler bei Datumseingabe!" error="Datumseingabe falsch oder außerhalb des zulässigen Wertebereichs!" sqref="G6:H6"/>
    <dataValidation type="date" allowBlank="1" showInputMessage="1" showErrorMessage="1" promptTitle="Hinweis Datumseingabe:" prompt="Geben Sie ein gültiges Datum nach dem Beginn der Tätigkeiten und bis max. 31.12.2025 ein!" errorTitle="Fehler bei Datumseingabe!" error="Datumseingabe falsch oder außerhalb des zulässigen Wertebereichs!" sqref="G4:H4">
      <formula1>MAX(E4,U11)</formula1>
      <formula2>U12</formula2>
    </dataValidation>
    <dataValidation type="date" allowBlank="1" showInputMessage="1" showErrorMessage="1" promptTitle="Hinweis Datumseingabe:" prompt="Geben Sie ein gültiges Datum zwischen Beginn und Ende des Durchführungszeitraums ein!" errorTitle="Fehler bei Datumseingabe!" error="Datumseingabe falsch oder außerhalb des zulässigen Wertebereichs!" sqref="E6">
      <formula1>MAX(U11,E4)</formula1>
      <formula2>MIN(U12,G4)</formula2>
    </dataValidation>
  </dataValidations>
  <pageMargins left="0.708661417322835" right="0.31496062992126" top="0.590551181102362" bottom="0.393700787401575" header="0.31496062992126" footer="0.31496062992126"/>
  <pageSetup orientation="portrait" paperSize="8" scale="91" r:id="rId1"/>
  <headerFooter>
    <oddHeader>&amp;L&amp;A</oddHeader>
    <oddFooter>&amp;LSFG_Nachweis_Personalkosten_F&amp;&amp;E-Call&amp;RSeite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7030A0"/>
  </sheetPr>
  <dimension ref="A1:G27"/>
  <sheetViews>
    <sheetView showGridLines="0" view="pageBreakPreview" zoomScaleNormal="100" zoomScaleSheetLayoutView="100" workbookViewId="0" topLeftCell="A1">
      <selection pane="topLeft" activeCell="B3" sqref="B3"/>
    </sheetView>
  </sheetViews>
  <sheetFormatPr defaultColWidth="11.4242857142857" defaultRowHeight="14.25"/>
  <cols>
    <col min="1" max="1" width="5.71428571428571" style="125" customWidth="1"/>
    <col min="2" max="16384" width="11.4285714285714" style="125"/>
  </cols>
  <sheetData>
    <row r="1" spans="1:7" ht="14.25">
      <c r="A1" s="124"/>
      <c r="B1" s="124"/>
      <c r="C1" s="124"/>
      <c r="D1" s="124"/>
      <c r="E1" s="124"/>
      <c r="F1" s="124"/>
      <c r="G1" s="124"/>
    </row>
    <row r="2" spans="1:7" ht="14.25">
      <c r="A2" s="124"/>
      <c r="B2" s="126" t="s">
        <v>41</v>
      </c>
      <c r="C2" s="124"/>
      <c r="D2" s="124"/>
      <c r="E2" s="124"/>
      <c r="F2" s="124"/>
      <c r="G2" s="124"/>
    </row>
    <row r="3" spans="1:7" ht="14.25">
      <c r="A3" s="124"/>
      <c r="B3" s="124"/>
      <c r="C3" s="124"/>
      <c r="D3" s="124"/>
      <c r="E3" s="124"/>
      <c r="F3" s="124"/>
      <c r="G3" s="124"/>
    </row>
    <row r="4" spans="1:7" ht="14.25">
      <c r="A4" s="124"/>
      <c r="B4" s="124" t="s">
        <v>34</v>
      </c>
      <c r="C4" s="127"/>
      <c r="D4" s="128" t="s">
        <v>35</v>
      </c>
      <c r="E4" s="124" t="s">
        <v>36</v>
      </c>
      <c r="F4" s="124"/>
      <c r="G4" s="124"/>
    </row>
    <row r="5" spans="1:7" ht="14.25">
      <c r="A5" s="124"/>
      <c r="B5" s="124"/>
      <c r="C5" s="124"/>
      <c r="D5" s="124"/>
      <c r="E5" s="124"/>
      <c r="F5" s="124"/>
      <c r="G5" s="124"/>
    </row>
    <row r="6" spans="1:7" ht="14.25">
      <c r="A6" s="124"/>
      <c r="B6" s="124" t="s">
        <v>34</v>
      </c>
      <c r="C6" s="129"/>
      <c r="D6" s="128" t="s">
        <v>35</v>
      </c>
      <c r="E6" s="124" t="s">
        <v>37</v>
      </c>
      <c r="F6" s="124"/>
      <c r="G6" s="124"/>
    </row>
    <row r="7" spans="1:7" ht="14.25">
      <c r="A7" s="124"/>
      <c r="B7" s="124"/>
      <c r="C7" s="124"/>
      <c r="D7" s="124"/>
      <c r="E7" s="124"/>
      <c r="F7" s="124"/>
      <c r="G7" s="124"/>
    </row>
    <row r="8" spans="1:7" ht="14.25">
      <c r="A8" s="124"/>
      <c r="B8" s="124" t="s">
        <v>34</v>
      </c>
      <c r="C8" s="130"/>
      <c r="D8" s="128" t="s">
        <v>35</v>
      </c>
      <c r="E8" s="124" t="s">
        <v>38</v>
      </c>
      <c r="F8" s="124"/>
      <c r="G8" s="124"/>
    </row>
    <row r="9" spans="1:7" ht="14.25">
      <c r="A9" s="124"/>
      <c r="B9" s="124"/>
      <c r="C9" s="124"/>
      <c r="D9" s="124"/>
      <c r="E9" s="124"/>
      <c r="F9" s="124"/>
      <c r="G9" s="124"/>
    </row>
    <row r="10" spans="1:7" ht="14.25">
      <c r="A10" s="124"/>
      <c r="B10" s="124" t="s">
        <v>34</v>
      </c>
      <c r="C10" s="131"/>
      <c r="D10" s="128" t="s">
        <v>35</v>
      </c>
      <c r="E10" s="124" t="s">
        <v>39</v>
      </c>
      <c r="F10" s="124"/>
      <c r="G10" s="124"/>
    </row>
    <row r="11" spans="1:7" ht="14.25">
      <c r="A11" s="124"/>
      <c r="B11" s="124"/>
      <c r="C11" s="124"/>
      <c r="D11" s="124"/>
      <c r="E11" s="124"/>
      <c r="F11" s="124"/>
      <c r="G11" s="124"/>
    </row>
    <row r="12" spans="1:7" ht="14.25">
      <c r="A12" s="124"/>
      <c r="B12" s="124" t="s">
        <v>34</v>
      </c>
      <c r="C12" s="132"/>
      <c r="D12" s="128" t="s">
        <v>35</v>
      </c>
      <c r="E12" s="124" t="s">
        <v>40</v>
      </c>
      <c r="F12" s="124"/>
      <c r="G12" s="124"/>
    </row>
    <row r="13" spans="1:7" ht="14.25">
      <c r="A13" s="124"/>
      <c r="B13" s="124"/>
      <c r="C13" s="124"/>
      <c r="D13" s="124"/>
      <c r="E13" s="124"/>
      <c r="F13" s="124"/>
      <c r="G13" s="124"/>
    </row>
    <row r="14" spans="1:7" ht="14.25">
      <c r="A14" s="124"/>
      <c r="B14" s="124"/>
      <c r="C14" s="124"/>
      <c r="D14" s="124"/>
      <c r="E14" s="124"/>
      <c r="F14" s="124"/>
      <c r="G14" s="124"/>
    </row>
    <row r="15" spans="1:7" ht="14.25">
      <c r="A15" s="124"/>
      <c r="B15" s="124"/>
      <c r="C15" s="124"/>
      <c r="D15" s="124"/>
      <c r="F15" s="124"/>
      <c r="G15" s="124"/>
    </row>
    <row r="16" spans="1:7" ht="14.25">
      <c r="A16" s="124"/>
      <c r="B16" s="124"/>
      <c r="C16" s="124"/>
      <c r="D16" s="124"/>
      <c r="E16" s="124"/>
      <c r="F16" s="124"/>
      <c r="G16" s="124"/>
    </row>
    <row r="17" spans="1:7" ht="14.25">
      <c r="A17" s="124"/>
      <c r="B17" s="124"/>
      <c r="C17" s="124"/>
      <c r="D17" s="124"/>
      <c r="E17" s="124"/>
      <c r="F17" s="124"/>
      <c r="G17" s="124"/>
    </row>
    <row r="18" spans="1:7" ht="14.25">
      <c r="A18" s="124"/>
      <c r="B18" s="124"/>
      <c r="C18" s="124"/>
      <c r="D18" s="124"/>
      <c r="E18" s="124"/>
      <c r="F18" s="124"/>
      <c r="G18" s="124"/>
    </row>
    <row r="19" spans="1:7" ht="14.25">
      <c r="A19" s="124"/>
      <c r="B19" s="124"/>
      <c r="C19" s="124"/>
      <c r="D19" s="124"/>
      <c r="E19" s="124"/>
      <c r="F19" s="124"/>
      <c r="G19" s="124"/>
    </row>
    <row r="20" spans="1:7" ht="14.25">
      <c r="A20" s="124"/>
      <c r="B20" s="124"/>
      <c r="C20" s="124"/>
      <c r="D20" s="124"/>
      <c r="E20" s="124"/>
      <c r="F20" s="124"/>
      <c r="G20" s="124"/>
    </row>
    <row r="21" spans="1:7" ht="14.25">
      <c r="A21" s="124"/>
      <c r="B21" s="124"/>
      <c r="C21" s="124"/>
      <c r="D21" s="124"/>
      <c r="E21" s="124"/>
      <c r="F21" s="124"/>
      <c r="G21" s="124"/>
    </row>
    <row r="22" spans="1:7" ht="14.25">
      <c r="A22" s="124"/>
      <c r="B22" s="124"/>
      <c r="C22" s="124"/>
      <c r="D22" s="124"/>
      <c r="E22" s="124"/>
      <c r="F22" s="124"/>
      <c r="G22" s="124"/>
    </row>
    <row r="23" spans="1:7" ht="14.25">
      <c r="A23" s="124"/>
      <c r="B23" s="124"/>
      <c r="C23" s="124"/>
      <c r="D23" s="124"/>
      <c r="E23" s="124"/>
      <c r="F23" s="124"/>
      <c r="G23" s="124"/>
    </row>
    <row r="24" spans="1:7" ht="14.25">
      <c r="A24" s="124"/>
      <c r="B24" s="124"/>
      <c r="C24" s="124"/>
      <c r="D24" s="124"/>
      <c r="E24" s="124"/>
      <c r="F24" s="124"/>
      <c r="G24" s="124"/>
    </row>
    <row r="25" spans="1:7" ht="14.25">
      <c r="A25" s="124"/>
      <c r="B25" s="124"/>
      <c r="C25" s="124"/>
      <c r="D25" s="124"/>
      <c r="E25" s="124"/>
      <c r="F25" s="124"/>
      <c r="G25" s="124"/>
    </row>
    <row r="26" spans="1:7" ht="14.25">
      <c r="A26" s="124"/>
      <c r="B26" s="124"/>
      <c r="C26" s="124"/>
      <c r="D26" s="124"/>
      <c r="E26" s="124"/>
      <c r="F26" s="124"/>
      <c r="G26" s="124"/>
    </row>
    <row r="27" spans="1:7" ht="14.25">
      <c r="A27" s="124"/>
      <c r="B27" s="124"/>
      <c r="C27" s="124"/>
      <c r="D27" s="124"/>
      <c r="E27" s="124"/>
      <c r="F27" s="124"/>
      <c r="G27" s="124"/>
    </row>
  </sheetData>
  <sheetProtection password="CF27" sheet="1" selectLockedCells="1" selectUnlockedCells="1"/>
  <pageMargins left="0.708661417322835" right="0.511811023622047" top="0.393700787401575" bottom="0.196850393700787" header="0.31496062992126" footer="0.118110236220472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Stundenliste je MitarbeiterIn</vt:lpstr>
      <vt:lpstr>Stundensatzberechnung</vt:lpstr>
      <vt:lpstr>Farblegende</vt:lpstr>
    </vt:vector>
  </TitlesOfParts>
  <Template/>
  <Manager/>
  <Company>Steirische Wirtschaftsförderungs GmbH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09_VL_018_Personalkosten_Stundenliste_Digital!Healthcare_Vorlage</dc:title>
  <dc:subject/>
  <dc:creator>Gratzer Ulf</dc:creator>
  <cp:keywords/>
  <dc:description>Stundenliste (inkl. Kommt-Geht) und Stundensatzberechnung nach Standardeinheitskosten</dc:description>
  <cp:lastModifiedBy>Pflüger Jörg</cp:lastModifiedBy>
  <cp:lastPrinted>2025-01-27T13:36:49Z</cp:lastPrinted>
  <dcterms:created xsi:type="dcterms:W3CDTF">2017-08-04T07:46:24Z</dcterms:created>
  <dcterms:modified xsi:type="dcterms:W3CDTF">2025-01-27T13:37:28Z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197717</vt:lpwstr>
  </property>
  <property fmtid="{D5CDD505-2E9C-101B-9397-08002B2CF9AE}" pid="3" name="rox_ID">
    <vt:lpwstr>35630</vt:lpwstr>
  </property>
  <property fmtid="{D5CDD505-2E9C-101B-9397-08002B2CF9AE}" pid="4" name="rox_Title">
    <vt:lpwstr>09_VL_018_Personalkosten_Stundenliste_Digital!Healthcare_Vorlage</vt:lpwstr>
  </property>
  <property fmtid="{D5CDD505-2E9C-101B-9397-08002B2CF9AE}" pid="5" name="rox_Status">
    <vt:lpwstr>freigegeben</vt:lpwstr>
  </property>
  <property fmtid="{D5CDD505-2E9C-101B-9397-08002B2CF9AE}" pid="6" name="rox_Revision">
    <vt:lpwstr>003/02.2025</vt:lpwstr>
  </property>
  <property fmtid="{D5CDD505-2E9C-101B-9397-08002B2CF9AE}" pid="7" name="rox_Description">
    <vt:lpwstr>Stundenliste (inkl. Kommt-Geht) und Stundensatzberechnung nach Standardeinheitskosten</vt:lpwstr>
  </property>
  <property fmtid="{D5CDD505-2E9C-101B-9397-08002B2CF9AE}" pid="8" name="rox_DocType">
    <vt:lpwstr>Vorlage (VL)</vt:lpwstr>
  </property>
  <property fmtid="{D5CDD505-2E9C-101B-9397-08002B2CF9AE}" pid="9" name="rox_CreatedBy">
    <vt:lpwstr>31.03.2023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31.01.2025</vt:lpwstr>
  </property>
  <property fmtid="{D5CDD505-2E9C-101B-9397-08002B2CF9AE}" pid="13" name="rox_DocPath">
    <vt:lpwstr>Dokumente/Prozesslandkarte/09 Förderungsaktionen entwickeln, Unternehmen beraten und Förderungsprojekte bearbeiten/04 Abrechnun</vt:lpwstr>
  </property>
  <property fmtid="{D5CDD505-2E9C-101B-9397-08002B2CF9AE}" pid="14" name="rox_DocPath_2">
    <vt:lpwstr>g von Förderungen/Vorlagen/</vt:lpwstr>
  </property>
  <property fmtid="{D5CDD505-2E9C-101B-9397-08002B2CF9AE}" pid="15" name="rox_ParentDocTitle">
    <vt:lpwstr>Vorlagen</vt:lpwstr>
  </property>
  <property fmtid="{D5CDD505-2E9C-101B-9397-08002B2CF9AE}" pid="16" name="rox_FileName">
    <vt:lpwstr>09_VL_018_Personalkosten_Stundenliste_Digital!Healthcare_Vorlage.xlsx</vt:lpwstr>
  </property>
  <property fmtid="{D5CDD505-2E9C-101B-9397-08002B2CF9AE}" pid="17" name="rox_VKSVersion">
    <vt:lpwstr/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>03.02.2025</vt:lpwstr>
  </property>
  <property fmtid="{D5CDD505-2E9C-101B-9397-08002B2CF9AE}" pid="21" name="rox_Veroeffentlichung">
    <vt:lpwstr>Ja</vt:lpwstr>
  </property>
  <property fmtid="{D5CDD505-2E9C-101B-9397-08002B2CF9AE}" pid="22" name="rox_Versionsinformationen">
    <vt:lpwstr>Ergänzung Abfrage Mitarbeit in anderen geförderten Projekten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04.02.2026</vt:lpwstr>
  </property>
  <property fmtid="{D5CDD505-2E9C-101B-9397-08002B2CF9AE}" pid="31" name="rox_DesignVerant">
    <vt:lpwstr>Steiner, Erich</vt:lpwstr>
  </property>
  <property fmtid="{D5CDD505-2E9C-101B-9397-08002B2CF9AE}" pid="32" name="rox_DesignVerant_SelKey">
    <vt:lpwstr>Steiner, Erich</vt:lpwstr>
  </property>
  <property fmtid="{D5CDD505-2E9C-101B-9397-08002B2CF9AE}" pid="33" name="rox_ErgVerant">
    <vt:lpwstr>Steiner, Erich</vt:lpwstr>
  </property>
  <property fmtid="{D5CDD505-2E9C-101B-9397-08002B2CF9AE}" pid="34" name="rox_ErgVerant_SelKey">
    <vt:lpwstr>Steiner, Erich</vt:lpwstr>
  </property>
  <property fmtid="{D5CDD505-2E9C-101B-9397-08002B2CF9AE}" pid="35" name="rox_Kennung">
    <vt:lpwstr>09_VL_018_Personalkosten_Stundenliste_Digital!Healthcare_Vorlage</vt:lpwstr>
  </property>
  <property fmtid="{D5CDD505-2E9C-101B-9397-08002B2CF9AE}" pid="36" name="rox_step_letztepruefung_u">
    <vt:lpwstr>Steiner, Erich</vt:lpwstr>
  </property>
  <property fmtid="{D5CDD505-2E9C-101B-9397-08002B2CF9AE}" pid="37" name="rox_step_letztepruefung_d">
    <vt:lpwstr>03.02.2025</vt:lpwstr>
  </property>
  <property fmtid="{D5CDD505-2E9C-101B-9397-08002B2CF9AE}" pid="38" name="rox_step_vks_d">
    <vt:lpwstr/>
  </property>
  <property fmtid="{D5CDD505-2E9C-101B-9397-08002B2CF9AE}" pid="39" name="rox_step_vks_u">
    <vt:lpwstr/>
  </property>
  <property fmtid="{D5CDD505-2E9C-101B-9397-08002B2CF9AE}" pid="40" name="rox_step_vks">
    <vt:lpwstr>-</vt:lpwstr>
  </property>
  <property fmtid="{D5CDD505-2E9C-101B-9397-08002B2CF9AE}" pid="41" name="rox_step_freigabe_u">
    <vt:lpwstr>Gratzer, Ulf</vt:lpwstr>
  </property>
  <property fmtid="{D5CDD505-2E9C-101B-9397-08002B2CF9AE}" pid="42" name="rox_step_freigabe_d">
    <vt:lpwstr>04.02.2025</vt:lpwstr>
  </property>
  <property fmtid="{D5CDD505-2E9C-101B-9397-08002B2CF9AE}" pid="43" name="rox_RoleV">
    <vt:lpwstr>Steinberger, Stefanie</vt:lpwstr>
  </property>
  <property fmtid="{D5CDD505-2E9C-101B-9397-08002B2CF9AE}" pid="44" name="rox_RoleB">
    <vt:lpwstr>Pflüger, Jörg
Steinberger, Stefanie</vt:lpwstr>
  </property>
  <property fmtid="{D5CDD505-2E9C-101B-9397-08002B2CF9AE}" pid="45" name="rox_RoleP">
    <vt:lpwstr>Steiner, Erich</vt:lpwstr>
  </property>
  <property fmtid="{D5CDD505-2E9C-101B-9397-08002B2CF9AE}" pid="46" name="rox_RoleK">
    <vt:lpwstr/>
  </property>
  <property fmtid="{D5CDD505-2E9C-101B-9397-08002B2CF9AE}" pid="47" name="rox_RoleF">
    <vt:lpwstr>Gratzer, Ulf</vt:lpwstr>
  </property>
  <property fmtid="{D5CDD505-2E9C-101B-9397-08002B2CF9AE}" pid="48" name="rox_RoleE">
    <vt:lpwstr>kein Empfänger</vt:lpwstr>
  </property>
  <property fmtid="{D5CDD505-2E9C-101B-9397-08002B2CF9AE}" pid="49" name="rox_RoleG">
    <vt:lpwstr>GRUPPE: GeFe Förderungsabrechnung
GRUPPE: Website</vt:lpwstr>
  </property>
  <property fmtid="{D5CDD505-2E9C-101B-9397-08002B2CF9AE}" pid="50" name="rox_Meta">
    <vt:lpwstr>32</vt:lpwstr>
  </property>
  <property fmtid="{D5CDD505-2E9C-101B-9397-08002B2CF9AE}" pid="51" name="rox_Meta0">
    <vt:lpwstr>&lt;fields&gt;&lt;Field id="rox_Size" caption="Dateigröße" orderid="2" /&gt;&lt;Field id="rox_ID" caption="ID" orderid="33" /&gt;&lt;Field id="rox_T</vt:lpwstr>
  </property>
  <property fmtid="{D5CDD505-2E9C-101B-9397-08002B2CF9AE}" pid="52" name="rox_Meta1">
    <vt:lpwstr>itle" caption="Titel" orderid="0" /&gt;&lt;Field id="rox_Status" caption="Status" orderid="3" /&gt;&lt;Field id="rox_Revision" caption="Rev</vt:lpwstr>
  </property>
  <property fmtid="{D5CDD505-2E9C-101B-9397-08002B2CF9AE}" pid="53" name="rox_Meta2">
    <vt:lpwstr>ision" orderid="4" /&gt;&lt;Field id="rox_Description" caption="Beschreibung" orderid="10" /&gt;&lt;Field id="rox_DocType" caption="Dokumen</vt:lpwstr>
  </property>
  <property fmtid="{D5CDD505-2E9C-101B-9397-08002B2CF9AE}" pid="54" name="rox_Meta3">
    <vt:lpwstr>tentyp" orderid="13" /&gt;&lt;Field id="rox_CreatedBy" caption="Erstellt" orderid="20" /&gt;&lt;Field id="rox_CreatedAt" caption="Erstell</vt:lpwstr>
  </property>
  <property fmtid="{D5CDD505-2E9C-101B-9397-08002B2CF9AE}" pid="55" name="rox_Meta4">
    <vt:lpwstr>t von" orderid="19" /&gt;&lt;Field id="rox_UpdatedBy" caption="Geändert von" orderid="22" /&gt;&lt;Field id="rox_UpdatedAt" caption="Geände</vt:lpwstr>
  </property>
  <property fmtid="{D5CDD505-2E9C-101B-9397-08002B2CF9AE}" pid="56" name="rox_Meta5">
    <vt:lpwstr>rt" orderid="21" /&gt;&lt;Field id="rox_DocPath" caption="Pfad" orderid="34" /&gt;&lt;Field id="rox_DocPath_2" caption="Pfad_2" orderid="35</vt:lpwstr>
  </property>
  <property fmtid="{D5CDD505-2E9C-101B-9397-08002B2CF9AE}" pid="57" name="rox_Meta6">
    <vt:lpwstr>" /&gt;&lt;Field id="rox_ParentDocTitle" caption="Ordner" orderid="36" /&gt;&lt;Field id="rox_FileName" caption="Dateiname" orderid="1" /&gt;&lt;</vt:lpwstr>
  </property>
  <property fmtid="{D5CDD505-2E9C-101B-9397-08002B2CF9AE}" pid="58" name="rox_Meta7">
    <vt:lpwstr>Field id="rox_VKSVersion" caption="VKS-Version" orderid="5" /&gt;&lt;Field id="rox_RelevantChange" caption="Systemrelevante Änderung</vt:lpwstr>
  </property>
  <property fmtid="{D5CDD505-2E9C-101B-9397-08002B2CF9AE}" pid="59" name="rox_Meta8">
    <vt:lpwstr>" orderid="6" /&gt;&lt;Field id="rox_FreigabedatumVB" caption="Freigabedatum VB" orderid="7" /&gt;&lt;Field id="rox_AlternativeGueltigkeit</vt:lpwstr>
  </property>
  <property fmtid="{D5CDD505-2E9C-101B-9397-08002B2CF9AE}" pid="60" name="rox_Meta9">
    <vt:lpwstr>" caption="Alternatives Gültigkeitsdatum" orderid="8" /&gt;&lt;Field id="rox_Veroeffentlichung" caption="Veröffentlichung auf Website</vt:lpwstr>
  </property>
  <property fmtid="{D5CDD505-2E9C-101B-9397-08002B2CF9AE}" pid="61" name="rox_Meta10">
    <vt:lpwstr>" orderid="9" /&gt;&lt;Field id="rox_Versionsinformationen" caption="Versionsinformationen" orderid="11" /&gt;&lt;Field id="rox_Versionsinf</vt:lpwstr>
  </property>
  <property fmtid="{D5CDD505-2E9C-101B-9397-08002B2CF9AE}" pid="62" name="rox_Meta11">
    <vt:lpwstr>ormationen_2" caption="Versionsinformationen_2" orderid="37" /&gt;&lt;Field id="rox_Versionsinformationen_3" caption="Versionsinforma</vt:lpwstr>
  </property>
  <property fmtid="{D5CDD505-2E9C-101B-9397-08002B2CF9AE}" pid="63" name="rox_Meta12">
    <vt:lpwstr>tionen_3" orderid="38" /&gt;&lt;Field id="rox_Versionsinformationen_4" caption="Versionsinformationen_4" orderid="39" /&gt;&lt;Field id="ro</vt:lpwstr>
  </property>
  <property fmtid="{D5CDD505-2E9C-101B-9397-08002B2CF9AE}" pid="64" name="rox_Meta13">
    <vt:lpwstr>x_Versionsinformationen_5" caption="Versionsinformationen_5" orderid="40" /&gt;&lt;Field id="rox_Versionsinformationen_6" caption="Ve</vt:lpwstr>
  </property>
  <property fmtid="{D5CDD505-2E9C-101B-9397-08002B2CF9AE}" pid="65" name="rox_Meta14">
    <vt:lpwstr>rsionsinformationen_6" orderid="41" /&gt;&lt;Field id="rox_Versionsinformationen_7" caption="Versionsinformationen_7" orderid="42" /&gt;</vt:lpwstr>
  </property>
  <property fmtid="{D5CDD505-2E9C-101B-9397-08002B2CF9AE}" pid="66" name="rox_Meta15">
    <vt:lpwstr>&lt;Field id="rox_Versionsinformationen_8" caption="Versionsinformationen_8" orderid="43" /&gt;&lt;Field id="rox_Wiedervorlage" caption=</vt:lpwstr>
  </property>
  <property fmtid="{D5CDD505-2E9C-101B-9397-08002B2CF9AE}" pid="67" name="rox_Meta16">
    <vt:lpwstr>"Wiedervorlage" orderid="14" /&gt;&lt;Field id="rox_DesignVerant" caption="Designverantwortlicher" orderid="15" /&gt;&lt;Field id="rox_Desi</vt:lpwstr>
  </property>
  <property fmtid="{D5CDD505-2E9C-101B-9397-08002B2CF9AE}" pid="68" name="rox_Meta17">
    <vt:lpwstr>gnVerant_SelKey" caption="Designverantwortlicher (Designverantwortlicher )" orderid="44" /&gt;&lt;Field id="rox_ErgVerant" caption="E</vt:lpwstr>
  </property>
  <property fmtid="{D5CDD505-2E9C-101B-9397-08002B2CF9AE}" pid="69" name="rox_Meta18">
    <vt:lpwstr>rgebnisverantwortlicher" orderid="16" /&gt;&lt;Field id="rox_ErgVerant_SelKey" caption="Ergebnisverantwortlicher (Ergebnisverantwortl</vt:lpwstr>
  </property>
  <property fmtid="{D5CDD505-2E9C-101B-9397-08002B2CF9AE}" pid="70" name="rox_Meta19">
    <vt:lpwstr>icher)" orderid="45" /&gt;&lt;Field id="rox_Kennung" caption="Kennung" orderid="17" /&gt;&lt;Field id="rox_step_letztepruefung_u" caption="</vt:lpwstr>
  </property>
  <property fmtid="{D5CDD505-2E9C-101B-9397-08002B2CF9AE}" pid="71" name="rox_Meta20">
    <vt:lpwstr>1.Freigegeben von" orderid="23" /&gt;&lt;Field id="rox_step_letztepruefung_d" caption="1.Freigegeben" orderid="24" /&gt;&lt;Field id="rox_s</vt:lpwstr>
  </property>
  <property fmtid="{D5CDD505-2E9C-101B-9397-08002B2CF9AE}" pid="72" name="rox_Meta21">
    <vt:lpwstr>tep_vks_d" caption="Letzte VKS am" orderid="25" /&gt;&lt;Field id="rox_step_vks_u" caption="Letzter VKS-Verantwortlicher" orderid="26</vt:lpwstr>
  </property>
  <property fmtid="{D5CDD505-2E9C-101B-9397-08002B2CF9AE}" pid="73" name="rox_Meta22">
    <vt:lpwstr>" /&gt;&lt;Field id="rox_step_vks" caption="VKS-Verantwortliche" type="roleconcat" orderid="27"&gt;-&lt;/Field&gt;&lt;Field id="rox_step_freigabe</vt:lpwstr>
  </property>
  <property fmtid="{D5CDD505-2E9C-101B-9397-08002B2CF9AE}" pid="74" name="rox_Meta23">
    <vt:lpwstr>_u" caption="2.Freigegeben von" orderid="28" /&gt;&lt;Field id="rox_step_freigabe_d" caption="2.Freigegeben" orderid="29" /&gt;&lt;Field id</vt:lpwstr>
  </property>
  <property fmtid="{D5CDD505-2E9C-101B-9397-08002B2CF9AE}" pid="75" name="rox_Meta24">
    <vt:lpwstr>="rox_RoleV" caption="Rolle: Verantwortlicher" orderid="46" /&gt;&lt;Field id="rox_RoleB" caption="Rolle: Ersteller (E)" orderid="47</vt:lpwstr>
  </property>
  <property fmtid="{D5CDD505-2E9C-101B-9397-08002B2CF9AE}" pid="76" name="rox_Meta25">
    <vt:lpwstr>" /&gt;&lt;Field id="rox_RoleP" caption="Rolle: 1.Freigeber" orderid="48" /&gt;&lt;Field id="rox_RoleK" caption="Rolle: VKS-Verantwortliche</vt:lpwstr>
  </property>
  <property fmtid="{D5CDD505-2E9C-101B-9397-08002B2CF9AE}" pid="77" name="rox_Meta26">
    <vt:lpwstr>r" orderid="49" /&gt;&lt;Field id="rox_RoleF" caption="Rolle: 2.Freigeber" orderid="50" /&gt;&lt;Field id="rox_RoleE" caption="Rolle: Empfä</vt:lpwstr>
  </property>
  <property fmtid="{D5CDD505-2E9C-101B-9397-08002B2CF9AE}" pid="78" name="rox_Meta27">
    <vt:lpwstr>nger" orderid="51" /&gt;&lt;Field id="rox_RoleG" caption="Rolle: Empfänger (ohne Lesebestätigung)" orderid="52" /&gt;&lt;GlobalFieldHandle</vt:lpwstr>
  </property>
  <property fmtid="{D5CDD505-2E9C-101B-9397-08002B2CF9AE}" pid="79" name="rox_Meta28">
    <vt:lpwstr>r url="https://roxtra.sfg.at/roxtra/doc/DownloadGlobalFieldHandler.ashx?token=eyJhbGciOiJIUzI1NiIsImtpZCI6IjNlMjk3MDA2LTMwMmUtN</vt:lpwstr>
  </property>
  <property fmtid="{D5CDD505-2E9C-101B-9397-08002B2CF9AE}" pid="80" name="rox_Meta29">
    <vt:lpwstr>GI4Ni05MTUxLTc3YWYzOWRhYjg0MyIsInR5cCI6IkpXVCJ9.eyJVc2VySUQiOiItMSIsInN1YiI6IjAwMDAwMDAwLTAwMDAtMDAwMC0wMDAwLTAwMDAwMDAwMDAwMCI</vt:lpwstr>
  </property>
  <property fmtid="{D5CDD505-2E9C-101B-9397-08002B2CF9AE}" pid="81" name="rox_Meta30">
    <vt:lpwstr>sInJlcXVlc3RlZEJ5Q2xpZW50SUQiOiIzZTI5NzAwNi0zMDJlLTRiODYtOTE1MS03N2FmMzlkYWI4NDMiLCJuYmYiOjE3Mzg2NTI4ODAsImV4cCI6MTczODY1NjQ4MC</vt:lpwstr>
  </property>
  <property fmtid="{D5CDD505-2E9C-101B-9397-08002B2CF9AE}" pid="82" name="rox_Meta31">
    <vt:lpwstr>wiaWF0IjoxNzM4NjUyODgwLCJpc3MiOiJyb1h0cmEifQ.lQAdRrey7IplMTDVo7q-O-4i-fe2sPs9KKk1zFTkYRc" /&gt;&lt;/fields&gt;</vt:lpwstr>
  </property>
</Properties>
</file>